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12240" windowHeight="2445" activeTab="0"/>
  </bookViews>
  <sheets>
    <sheet name="FS (2)" sheetId="1" r:id="rId1"/>
  </sheets>
  <externalReferences>
    <externalReference r:id="rId4"/>
  </externalReferences>
  <definedNames>
    <definedName name="_xlnm.Print_Area" localSheetId="0">'FS (2)'!$A$1:$H$537</definedName>
  </definedNames>
  <calcPr fullCalcOnLoad="1"/>
</workbook>
</file>

<file path=xl/sharedStrings.xml><?xml version="1.0" encoding="utf-8"?>
<sst xmlns="http://schemas.openxmlformats.org/spreadsheetml/2006/main" count="637" uniqueCount="286">
  <si>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</si>
  <si>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</si>
  <si>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</si>
  <si>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</si>
  <si>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</si>
  <si>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</si>
  <si>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</si>
  <si>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</si>
  <si>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</si>
  <si>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</si>
  <si>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</si>
  <si>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</si>
  <si>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</si>
  <si>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</si>
  <si>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</si>
  <si>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</si>
  <si>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</si>
  <si>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</si>
  <si>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</si>
  <si>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</si>
  <si>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</si>
  <si>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</si>
  <si>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</si>
  <si>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</si>
  <si>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</si>
  <si>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</si>
  <si>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</si>
  <si>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</si>
  <si>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1st Installment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</si>
  <si>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</si>
  <si>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</si>
  <si>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</si>
  <si>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</si>
  <si>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</si>
  <si>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</si>
  <si>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</si>
  <si>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</si>
  <si>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</si>
  <si>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</si>
  <si>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</si>
  <si>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</si>
  <si>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</si>
  <si>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</si>
  <si>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</si>
  <si>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</si>
  <si>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</si>
  <si>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</si>
  <si>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</si>
  <si>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</si>
  <si>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</si>
  <si>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</si>
  <si>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</si>
  <si>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</si>
  <si>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</si>
  <si>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</si>
  <si>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</si>
  <si>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</si>
  <si>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</si>
  <si>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</si>
  <si>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</si>
  <si>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</si>
  <si>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Diff.</t>
  </si>
  <si>
    <t>1.1) Calculation of Bench mark for utilisation.</t>
  </si>
  <si>
    <t xml:space="preserve">1.1.1) No. of School working days  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</si>
  <si>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</si>
  <si>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</si>
  <si>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</si>
  <si>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</si>
  <si>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</si>
  <si>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</si>
  <si>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</si>
  <si>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</si>
  <si>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</si>
  <si>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</si>
  <si>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</si>
  <si>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</si>
  <si>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</si>
  <si>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</si>
  <si>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</si>
  <si>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</si>
  <si>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</si>
  <si>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</si>
  <si>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</si>
  <si>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</si>
  <si>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</si>
  <si>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</si>
  <si>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</si>
  <si>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</si>
  <si>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</si>
  <si>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</si>
  <si>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</si>
  <si>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</si>
  <si>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</si>
  <si>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Balance of First Installment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</si>
  <si>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</si>
  <si>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</si>
  <si>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</si>
  <si>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</si>
  <si>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</si>
  <si>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</si>
  <si>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</si>
  <si>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</si>
  <si>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</si>
  <si>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</si>
  <si>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</si>
  <si>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</si>
  <si>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</si>
  <si>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</si>
  <si>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</si>
  <si>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</si>
  <si>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</si>
  <si>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</si>
  <si>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</si>
  <si>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</si>
  <si>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</si>
  <si>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</si>
  <si>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</si>
  <si>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</si>
  <si>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</si>
  <si>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</si>
  <si>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</si>
  <si>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</si>
  <si>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</si>
  <si>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</si>
  <si>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</si>
  <si>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</si>
  <si>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</si>
  <si>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</si>
  <si>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</si>
  <si>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</si>
  <si>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</si>
  <si>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</si>
  <si>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</si>
  <si>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</si>
  <si>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</si>
  <si>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</si>
  <si>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</si>
  <si>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</si>
  <si>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</si>
  <si>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</si>
  <si>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Grand total</t>
  </si>
  <si>
    <t>Primary+Upper Primary</t>
  </si>
  <si>
    <t>3.9) Payment of Cost of foodgrains to FCI</t>
  </si>
  <si>
    <t>Payment to FCI by State*</t>
  </si>
  <si>
    <t>(2011-12)*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</si>
  <si>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</si>
  <si>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</si>
  <si>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</si>
  <si>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</si>
  <si>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</si>
  <si>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</si>
  <si>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</si>
  <si>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</si>
  <si>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</si>
  <si>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</si>
  <si>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Gomati</t>
  </si>
  <si>
    <t>South</t>
  </si>
  <si>
    <t>Unakuti</t>
  </si>
  <si>
    <t>North</t>
  </si>
  <si>
    <t>Dhalai</t>
  </si>
  <si>
    <t>Exp as % of availability</t>
  </si>
  <si>
    <t>(2013-14)</t>
  </si>
  <si>
    <t xml:space="preserve">New </t>
  </si>
  <si>
    <t>Replacement</t>
  </si>
  <si>
    <t>*The State has given the clarification for the same that more units were constructed using the existing allocated amount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</si>
  <si>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</si>
  <si>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</si>
  <si>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</si>
  <si>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</si>
  <si>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</si>
  <si>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</si>
  <si>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>Part-D: FACT SHEET</t>
  </si>
  <si>
    <t xml:space="preserve">              Fin                            </t>
  </si>
  <si>
    <t>5k</t>
  </si>
  <si>
    <t>(2014-15)</t>
  </si>
  <si>
    <t xml:space="preserve">Release of 2nd Installment </t>
  </si>
  <si>
    <t xml:space="preserve">                       Total </t>
  </si>
  <si>
    <t>(As on 31.03.18)</t>
  </si>
  <si>
    <t xml:space="preserve">release of 2nd Installment </t>
  </si>
  <si>
    <t>TRIPURA</t>
  </si>
  <si>
    <t>(2016-17)</t>
  </si>
  <si>
    <t>(2015-16)</t>
  </si>
  <si>
    <t>For FY 2007-08</t>
  </si>
  <si>
    <t>1.1.i) No. of Meals (Primary &amp; Upper Primary )</t>
  </si>
  <si>
    <t xml:space="preserve">  *(Refer col.6 of table AT- 5 , AWP&amp;B, 2019-20)</t>
  </si>
  <si>
    <t>*(Refer col. 4 and 9 of table AT- 6 and AT-6A, AWP&amp;B, 2019-20)</t>
  </si>
  <si>
    <t>(Refer col. 7 and 12 of table AT- 6 and AT-6A, AWP&amp;B, 2019-20)</t>
  </si>
  <si>
    <t>Lifting upto 31.03.19</t>
  </si>
  <si>
    <t>*(Refer col. 6 of table AT- 6 and AT-6A, AWP&amp;B, 2019-20)</t>
  </si>
  <si>
    <t>OB as on 01.04.18</t>
  </si>
  <si>
    <t>*(Refer col. 8 of table AT- 7 and AT-7A, AWP&amp;B, 2019-20)</t>
  </si>
  <si>
    <t>*(Refer col. 17 of table AT- 7 and AT-7A, AWP&amp;B, 2019-20)</t>
  </si>
  <si>
    <t>*(Refer col.11 of table AT- 7 and AT-7A, AWP&amp;B, 2019-20)</t>
  </si>
  <si>
    <t>*(Refer col. 14 of table AT- 7 and AT-7A, AWP&amp;B, 2019-20)</t>
  </si>
  <si>
    <t>Refer table AT_8 and AT-8A,AWP&amp;B, 2019-20</t>
  </si>
  <si>
    <t>7.2)  Reconciliation of MME OB, Allocation &amp; Releasing [PY + U PY] *(Refer AT-9, AWP&amp;B, 2019-20)</t>
  </si>
  <si>
    <t>(As on 31.03.19)</t>
  </si>
  <si>
    <t>8.2)  Reconciliation of TA OB, Allocation &amp; Releasing [PY + U PY] (Refer AT-9, AWP&amp;B, 2019-20)</t>
  </si>
  <si>
    <t>9.1.2) Reconciliation of amount sanctioned (Refer AT-11, AWP&amp;B, 2019-20)</t>
  </si>
  <si>
    <t>Sanctioned by GoI during 2006-2019 as per State plan</t>
  </si>
  <si>
    <t>Releases for Kitchen devices by GoI as on 31.03.19</t>
  </si>
  <si>
    <t>9.2.2) Reconciliation of amount sanctioned (Refer AT-11, AWP&amp;B, 2019-20)</t>
  </si>
  <si>
    <t>Achievement (C+IP) upto 31.03.19</t>
  </si>
  <si>
    <t>(2017-18)</t>
  </si>
  <si>
    <t xml:space="preserve">Amount of Rs. 99.95 lakh could not be released due to paucity of funds with GOI </t>
  </si>
  <si>
    <r>
      <t>(i</t>
    </r>
    <r>
      <rPr>
        <i/>
        <sz val="13"/>
        <rFont val="Bookman Old Style"/>
        <family val="1"/>
      </rPr>
      <t>n MTs)</t>
    </r>
  </si>
  <si>
    <t>Annual Work Plan &amp; Budget: 2020-21</t>
  </si>
  <si>
    <t>Average number of children availed MDM during 1.4.19 to 31.12.19 (AT-5&amp;5A)</t>
  </si>
  <si>
    <t>Base period 1.4.19 to 31.12.19</t>
  </si>
  <si>
    <t>No. of Meals served by State during the period 1.4.19 to 31.12.19</t>
  </si>
  <si>
    <t xml:space="preserve">ii) Base period 1.4.19 to 31.12.19 (As per PAB aaproval = 230 days for  Py &amp; 230 days for U Py) </t>
  </si>
  <si>
    <t>No. of Meals as per PAB approval (1.4.19 to 31.12.19)</t>
  </si>
  <si>
    <t>No of meals to be served during 1.4.19 to 31.12.19</t>
  </si>
  <si>
    <t>REVIEW OF IMPLEMENTATION OF MDM SCHEME DURING 2019-20 (1.4.19 to 31.12.19)</t>
  </si>
  <si>
    <t>MDM PAB Approval for 2019-20</t>
  </si>
  <si>
    <t>1.2  No. of  Working Days Approved for FY 2019-20</t>
  </si>
  <si>
    <t>No. of children as per PAB Approval- 2019-20</t>
  </si>
  <si>
    <t>No. of children as per PAB Approval - 2019-20</t>
  </si>
  <si>
    <t>No. of children as per Enrollment for  2019-20</t>
  </si>
  <si>
    <t>2.7  No. of meals to be served &amp;  actual  no. of meals served during 2019-20 [PRIMARY]</t>
  </si>
  <si>
    <t>No of meal served during 2019-20</t>
  </si>
  <si>
    <t>Allocation for 2019-20</t>
  </si>
  <si>
    <t xml:space="preserve">Allocation for 2019-20                                   </t>
  </si>
  <si>
    <t>% of OS on allocation 2019-20</t>
  </si>
  <si>
    <t>% of UB on allocation 2019-20</t>
  </si>
  <si>
    <t xml:space="preserve">Allocation for 2019-20                                           </t>
  </si>
  <si>
    <t xml:space="preserve">Allocation for 2019-20                                            </t>
  </si>
  <si>
    <t>Releases for Cooking cost by GoI (2019-20)</t>
  </si>
  <si>
    <t xml:space="preserve">Allocation for 2019-20                                </t>
  </si>
  <si>
    <t>% of OB on allocation 2019-20</t>
  </si>
  <si>
    <t xml:space="preserve">Allocation for 2019-20                                        </t>
  </si>
  <si>
    <t>5. Reconciliation of Utilisation and Performance during 2019-20 [PRIMARY+ UPPER PRIMARY]</t>
  </si>
  <si>
    <t>% of UB as on Allocation       2019-20</t>
  </si>
  <si>
    <t>Releases for MME by GoI (2019-20)</t>
  </si>
  <si>
    <t>Released during 2019-20</t>
  </si>
  <si>
    <t>7.3) Utilisation of MME during 2019-20</t>
  </si>
  <si>
    <t>Releases for TA by GoI (2019-20)</t>
  </si>
  <si>
    <t>8.3) Utilisation of TA during 2019-20</t>
  </si>
  <si>
    <t>Allocated for 2019-20</t>
  </si>
  <si>
    <t>9.  INFRASTRUCTURE DEVELOPMENT DURING 2019-20</t>
  </si>
  <si>
    <t>(2019-20)</t>
  </si>
  <si>
    <t>2006-07 to 2019-20</t>
  </si>
  <si>
    <t>Sanctioned during 2006-07 to 2019-20</t>
  </si>
  <si>
    <t>No of working days approved for FY 2019-20 upto 3rd QTR</t>
  </si>
  <si>
    <t>No. of Meals as per PAB approval upto 3rs QTR</t>
  </si>
  <si>
    <t>Actuals as per AWP&amp;B 2020-21 (AT-5 &amp;5A)</t>
  </si>
  <si>
    <t>2.1  Institutions- (Primary)                     *(Source data : Table AT-3A  of AWP&amp;B 2020-21)</t>
  </si>
  <si>
    <t>2.2  Institutions- (Upper Primary)          *(Source data : Table AT-3B &amp; 3C of AWP&amp;B 2020-21)</t>
  </si>
  <si>
    <t>2.6  Enrolment VS.Coverage  ( Upper Primary)  *(Source data : Table AT-4A  of AWP&amp;B 2020-21)</t>
  </si>
  <si>
    <t>2.3  No. of children  ( Primary)                                                                        *(Source data : Table AT-5  of AWP&amp;B 2020-21)</t>
  </si>
  <si>
    <t>2.4  No. of children  ( Upper Primary)                                                                  *(Source data : Table AT-5A  of AWP&amp;B 2020-21)</t>
  </si>
  <si>
    <t>2.5  Enrolment Vs Coverage ( Primary)                                                                     *(Source data : Table AT-4  of AWP&amp;B 2020-21)</t>
  </si>
  <si>
    <t>Opening Stock as on 1.4.2019</t>
  </si>
  <si>
    <t>3.2 District-wise opening balance as on 1.4.2019</t>
  </si>
  <si>
    <t xml:space="preserve">Opening Stock as on 1.4.2019                                                           </t>
  </si>
  <si>
    <t>OB as on 1.4.2019</t>
  </si>
  <si>
    <t>4.2.1) District-wise opening balance as on 1.4.2019</t>
  </si>
  <si>
    <t xml:space="preserve">Opening Balance as on 1.4.2019                                                        </t>
  </si>
  <si>
    <t xml:space="preserve">Opening Balance as on 1.4.2019                                                      </t>
  </si>
  <si>
    <t>Opening Balance as on 1.4.2019</t>
  </si>
  <si>
    <t>Lifting as on 31.12.2019</t>
  </si>
  <si>
    <t>3.3) District-wise unspent balance as on 31.12.2019</t>
  </si>
  <si>
    <t xml:space="preserve">Unspent Balance as on 31.12.2019                                                      </t>
  </si>
  <si>
    <t>4.2.2) District-wise unspent  balance as on 31.12.2019</t>
  </si>
  <si>
    <t>Unspent balance as on 31.12.2019</t>
  </si>
  <si>
    <t>Releases for Kitchen sheds by GoI as on 31.12.2019</t>
  </si>
  <si>
    <t>Gross Allocation for 2019-20</t>
  </si>
  <si>
    <t>3.5) District-wise Foodgrains availability  as on 31.12.19</t>
  </si>
  <si>
    <t>*(Refer col. 5 of table AT- 6 and AT-6A, AWP&amp;B, 2020-21)</t>
  </si>
  <si>
    <t>1.4.19</t>
  </si>
  <si>
    <t>OB as on 01.04.19</t>
  </si>
  <si>
    <t>24.04.2019</t>
  </si>
  <si>
    <t>09.09.2019</t>
  </si>
  <si>
    <t>18.12.2019</t>
  </si>
  <si>
    <t xml:space="preserve">Closing Balance as on 31.12.2019                                                           </t>
  </si>
  <si>
    <t xml:space="preserve">Total Availibility of cooking cost </t>
  </si>
  <si>
    <t>Utilisation of Cooking assistance</t>
  </si>
  <si>
    <r>
      <t xml:space="preserve">5.1 Mismatch between Utilisation of Foodgrains and Cooking Cost  </t>
    </r>
    <r>
      <rPr>
        <b/>
        <i/>
        <sz val="13"/>
        <rFont val="Bookman Old Style"/>
        <family val="1"/>
      </rPr>
      <t>(Source data: para 3.8 and 4.7 above)</t>
    </r>
  </si>
  <si>
    <r>
      <t xml:space="preserve">During the year 2011-12 GoI has sanctioned 1730 KS but the State has constructed 1991 KS utilising the same fund. </t>
    </r>
    <r>
      <rPr>
        <sz val="10"/>
        <rFont val="Bookman Old Style"/>
        <family val="1"/>
      </rPr>
      <t>that is why the no. of KS in col. No. 5 for the year 2020-21 has been shown as 1991 (1730+261=1991) and accordingly total no. of completed KS shown in Col. No. 5 is 5565 instad of 5304.</t>
    </r>
  </si>
  <si>
    <t>Achievement (C+IP)     upto 31.12.19</t>
  </si>
  <si>
    <r>
      <t xml:space="preserve">On 14th January 2020- Rs.343.66 lakh was released </t>
    </r>
    <r>
      <rPr>
        <sz val="15"/>
        <rFont val="Arial"/>
        <family val="2"/>
      </rPr>
      <t xml:space="preserve"> </t>
    </r>
    <r>
      <rPr>
        <sz val="16"/>
        <rFont val="Arial"/>
        <family val="2"/>
      </rPr>
      <t xml:space="preserve">for </t>
    </r>
    <r>
      <rPr>
        <sz val="14"/>
        <rFont val="Arial"/>
        <family val="2"/>
      </rPr>
      <t xml:space="preserve">Procurement </t>
    </r>
    <r>
      <rPr>
        <sz val="16"/>
        <rFont val="Arial"/>
        <family val="2"/>
      </rPr>
      <t xml:space="preserve">of32 </t>
    </r>
    <r>
      <rPr>
        <sz val="14"/>
        <rFont val="Arial"/>
        <family val="2"/>
      </rPr>
      <t xml:space="preserve">new </t>
    </r>
    <r>
      <rPr>
        <sz val="13"/>
        <rFont val="Arial"/>
        <family val="2"/>
      </rPr>
      <t xml:space="preserve">schools </t>
    </r>
    <r>
      <rPr>
        <sz val="14"/>
        <rFont val="Arial"/>
        <family val="2"/>
      </rPr>
      <t xml:space="preserve">and </t>
    </r>
    <r>
      <rPr>
        <sz val="13"/>
        <rFont val="Arial"/>
        <family val="2"/>
      </rPr>
      <t xml:space="preserve">2530 schoois (1999 schools </t>
    </r>
    <r>
      <rPr>
        <sz val="16"/>
        <rFont val="Arial"/>
        <family val="2"/>
      </rPr>
      <t>for</t>
    </r>
    <r>
      <rPr>
        <sz val="15"/>
        <rFont val="Arial"/>
        <family val="2"/>
      </rPr>
      <t xml:space="preserve">the year </t>
    </r>
    <r>
      <rPr>
        <sz val="14"/>
        <rFont val="Arial"/>
        <family val="2"/>
      </rPr>
      <t xml:space="preserve">2012-13 </t>
    </r>
    <r>
      <rPr>
        <sz val="16"/>
        <rFont val="Arial"/>
        <family val="2"/>
      </rPr>
      <t xml:space="preserve">+ </t>
    </r>
    <r>
      <rPr>
        <sz val="14"/>
        <rFont val="Arial"/>
        <family val="2"/>
      </rPr>
      <t xml:space="preserve">531 schools </t>
    </r>
    <r>
      <rPr>
        <sz val="18"/>
        <rFont val="Arial"/>
        <family val="2"/>
      </rPr>
      <t xml:space="preserve">for </t>
    </r>
    <r>
      <rPr>
        <sz val="14"/>
        <rFont val="Arial"/>
        <family val="2"/>
      </rPr>
      <t xml:space="preserve">the </t>
    </r>
    <r>
      <rPr>
        <sz val="15"/>
        <rFont val="Arial"/>
        <family val="2"/>
      </rPr>
      <t>year 2013-14) which was approved in 2019-20</t>
    </r>
  </si>
  <si>
    <t>For repair of 1882 Kitchen-cum-stores , Rs. 169.38 lakh was released on 30th March 2020</t>
  </si>
  <si>
    <t>REPAIR OF KITCHEN CUM STORES</t>
  </si>
  <si>
    <t>On 14th January 2020- Rs.343.66 lakh was released  for Procurement of32 new schools and 2530 schoois (1999 schools forthe year 2012-13 + 531 schools for the year 2013-14) which was approved in 2019-20</t>
  </si>
  <si>
    <t>Allocation of TA</t>
  </si>
  <si>
    <t>2006-2019</t>
  </si>
</sst>
</file>

<file path=xl/styles.xml><?xml version="1.0" encoding="utf-8"?>
<styleSheet xmlns="http://schemas.openxmlformats.org/spreadsheetml/2006/main">
  <numFmts count="4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  <numFmt numFmtId="200" formatCode="0.0000000000"/>
    <numFmt numFmtId="201" formatCode="0.00000000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2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36"/>
      <name val="Bookman Old Style"/>
      <family val="1"/>
    </font>
    <font>
      <b/>
      <sz val="14"/>
      <name val="Bookman Old Style"/>
      <family val="1"/>
    </font>
    <font>
      <b/>
      <u val="single"/>
      <sz val="14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3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13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i/>
      <sz val="13"/>
      <name val="Bookman Old Style"/>
      <family val="1"/>
    </font>
    <font>
      <sz val="9"/>
      <name val="Bookman Old Style"/>
      <family val="1"/>
    </font>
    <font>
      <sz val="15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i/>
      <sz val="12"/>
      <name val="Bookman Old Style"/>
      <family val="1"/>
    </font>
    <font>
      <b/>
      <i/>
      <sz val="13"/>
      <name val="Bookman Old Style"/>
      <family val="1"/>
    </font>
    <font>
      <sz val="13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Bookman Old Style"/>
      <family val="1"/>
    </font>
    <font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b/>
      <u val="single"/>
      <sz val="11"/>
      <color indexed="10"/>
      <name val="Bookman Old Style"/>
      <family val="1"/>
    </font>
    <font>
      <sz val="12"/>
      <color indexed="10"/>
      <name val="Bookman Old Style"/>
      <family val="1"/>
    </font>
    <font>
      <b/>
      <u val="single"/>
      <sz val="12"/>
      <color indexed="10"/>
      <name val="Bookman Old Style"/>
      <family val="1"/>
    </font>
    <font>
      <b/>
      <u val="single"/>
      <sz val="10"/>
      <color indexed="10"/>
      <name val="Bookman Old Style"/>
      <family val="1"/>
    </font>
    <font>
      <b/>
      <sz val="13"/>
      <color indexed="10"/>
      <name val="Bookman Old Style"/>
      <family val="1"/>
    </font>
    <font>
      <b/>
      <sz val="12"/>
      <color indexed="10"/>
      <name val="Bookman Old Style"/>
      <family val="1"/>
    </font>
    <font>
      <sz val="13"/>
      <color indexed="10"/>
      <name val="Bookman Old Style"/>
      <family val="1"/>
    </font>
    <font>
      <sz val="11"/>
      <color indexed="10"/>
      <name val="Bookman Old Style"/>
      <family val="1"/>
    </font>
    <font>
      <b/>
      <i/>
      <sz val="10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9"/>
      <color indexed="10"/>
      <name val="Bookman Old Style"/>
      <family val="1"/>
    </font>
    <font>
      <i/>
      <sz val="10"/>
      <color indexed="10"/>
      <name val="Bookman Old Style"/>
      <family val="1"/>
    </font>
    <font>
      <sz val="10"/>
      <color indexed="10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0"/>
      <color rgb="FFFF0000"/>
      <name val="Bookman Old Style"/>
      <family val="1"/>
    </font>
    <font>
      <b/>
      <u val="single"/>
      <sz val="11"/>
      <color rgb="FFFF0000"/>
      <name val="Bookman Old Style"/>
      <family val="1"/>
    </font>
    <font>
      <sz val="12"/>
      <color rgb="FFFF0000"/>
      <name val="Bookman Old Style"/>
      <family val="1"/>
    </font>
    <font>
      <b/>
      <u val="single"/>
      <sz val="12"/>
      <color rgb="FFFF0000"/>
      <name val="Bookman Old Style"/>
      <family val="1"/>
    </font>
    <font>
      <b/>
      <u val="single"/>
      <sz val="10"/>
      <color rgb="FFFF0000"/>
      <name val="Bookman Old Style"/>
      <family val="1"/>
    </font>
    <font>
      <b/>
      <sz val="13"/>
      <color rgb="FFFF0000"/>
      <name val="Bookman Old Style"/>
      <family val="1"/>
    </font>
    <font>
      <b/>
      <sz val="12"/>
      <color rgb="FFFF0000"/>
      <name val="Bookman Old Style"/>
      <family val="1"/>
    </font>
    <font>
      <sz val="13"/>
      <color rgb="FFFF0000"/>
      <name val="Bookman Old Style"/>
      <family val="1"/>
    </font>
    <font>
      <sz val="11"/>
      <color rgb="FFFF0000"/>
      <name val="Bookman Old Style"/>
      <family val="1"/>
    </font>
    <font>
      <b/>
      <i/>
      <sz val="10"/>
      <color rgb="FFFF0000"/>
      <name val="Bookman Old Style"/>
      <family val="1"/>
    </font>
    <font>
      <b/>
      <sz val="11"/>
      <color rgb="FFFF0000"/>
      <name val="Bookman Old Style"/>
      <family val="1"/>
    </font>
    <font>
      <b/>
      <sz val="9"/>
      <color rgb="FFFF0000"/>
      <name val="Bookman Old Style"/>
      <family val="1"/>
    </font>
    <font>
      <i/>
      <sz val="10"/>
      <color rgb="FFFF0000"/>
      <name val="Bookman Old Style"/>
      <family val="1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8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68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0" fontId="13" fillId="0" borderId="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2" fontId="1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10" xfId="0" applyFont="1" applyBorder="1" applyAlignment="1">
      <alignment wrapText="1"/>
    </xf>
    <xf numFmtId="1" fontId="16" fillId="0" borderId="10" xfId="0" applyNumberFormat="1" applyFont="1" applyBorder="1" applyAlignment="1">
      <alignment horizontal="center" vertical="center"/>
    </xf>
    <xf numFmtId="9" fontId="16" fillId="0" borderId="10" xfId="69" applyFont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1" fontId="16" fillId="0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" fontId="16" fillId="34" borderId="10" xfId="0" applyNumberFormat="1" applyFont="1" applyFill="1" applyBorder="1" applyAlignment="1">
      <alignment horizontal="center" vertical="center"/>
    </xf>
    <xf numFmtId="9" fontId="16" fillId="34" borderId="10" xfId="69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9" fontId="11" fillId="0" borderId="0" xfId="69" applyFont="1" applyBorder="1" applyAlignment="1">
      <alignment/>
    </xf>
    <xf numFmtId="9" fontId="17" fillId="0" borderId="0" xfId="69" applyFont="1" applyBorder="1" applyAlignment="1">
      <alignment/>
    </xf>
    <xf numFmtId="0" fontId="11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9" fontId="16" fillId="0" borderId="10" xfId="69" applyNumberFormat="1" applyFont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/>
    </xf>
    <xf numFmtId="9" fontId="16" fillId="0" borderId="0" xfId="69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9" fontId="6" fillId="0" borderId="0" xfId="69" applyFont="1" applyAlignment="1">
      <alignment horizontal="center"/>
    </xf>
    <xf numFmtId="9" fontId="6" fillId="0" borderId="0" xfId="69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9" fontId="6" fillId="0" borderId="0" xfId="69" applyFont="1" applyBorder="1" applyAlignment="1">
      <alignment/>
    </xf>
    <xf numFmtId="2" fontId="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9" fontId="13" fillId="0" borderId="0" xfId="69" applyFont="1" applyFill="1" applyBorder="1" applyAlignment="1">
      <alignment/>
    </xf>
    <xf numFmtId="2" fontId="17" fillId="0" borderId="0" xfId="69" applyNumberFormat="1" applyFont="1" applyAlignment="1">
      <alignment horizontal="center"/>
    </xf>
    <xf numFmtId="9" fontId="13" fillId="33" borderId="10" xfId="69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wrapText="1"/>
    </xf>
    <xf numFmtId="9" fontId="16" fillId="0" borderId="10" xfId="69" applyFont="1" applyBorder="1" applyAlignment="1">
      <alignment horizontal="center"/>
    </xf>
    <xf numFmtId="2" fontId="6" fillId="0" borderId="0" xfId="69" applyNumberFormat="1" applyFont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9" fontId="16" fillId="0" borderId="0" xfId="69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9" fontId="7" fillId="0" borderId="0" xfId="69" applyFont="1" applyBorder="1" applyAlignment="1">
      <alignment horizontal="right"/>
    </xf>
    <xf numFmtId="2" fontId="17" fillId="0" borderId="0" xfId="69" applyNumberFormat="1" applyFont="1" applyAlignment="1">
      <alignment/>
    </xf>
    <xf numFmtId="2" fontId="17" fillId="0" borderId="0" xfId="69" applyNumberFormat="1" applyFont="1" applyBorder="1" applyAlignment="1">
      <alignment/>
    </xf>
    <xf numFmtId="9" fontId="17" fillId="0" borderId="0" xfId="69" applyFont="1" applyBorder="1" applyAlignment="1">
      <alignment/>
    </xf>
    <xf numFmtId="2" fontId="19" fillId="0" borderId="0" xfId="69" applyNumberFormat="1" applyFont="1" applyAlignment="1">
      <alignment horizontal="center"/>
    </xf>
    <xf numFmtId="2" fontId="19" fillId="0" borderId="0" xfId="69" applyNumberFormat="1" applyFont="1" applyAlignment="1">
      <alignment/>
    </xf>
    <xf numFmtId="2" fontId="19" fillId="0" borderId="0" xfId="69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" fontId="6" fillId="0" borderId="0" xfId="60" applyNumberFormat="1" applyFont="1" applyBorder="1" applyAlignment="1">
      <alignment horizontal="center" vertical="center"/>
      <protection/>
    </xf>
    <xf numFmtId="9" fontId="19" fillId="0" borderId="0" xfId="69" applyFont="1" applyBorder="1" applyAlignment="1">
      <alignment/>
    </xf>
    <xf numFmtId="0" fontId="19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9" fontId="18" fillId="0" borderId="0" xfId="69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9" fontId="16" fillId="0" borderId="10" xfId="69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7" fillId="0" borderId="0" xfId="69" applyFont="1" applyAlignment="1">
      <alignment/>
    </xf>
    <xf numFmtId="9" fontId="13" fillId="33" borderId="10" xfId="69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right" vertical="center" wrapText="1"/>
    </xf>
    <xf numFmtId="1" fontId="13" fillId="0" borderId="0" xfId="0" applyNumberFormat="1" applyFont="1" applyBorder="1" applyAlignment="1">
      <alignment horizontal="right"/>
    </xf>
    <xf numFmtId="0" fontId="16" fillId="0" borderId="10" xfId="60" applyFont="1" applyFill="1" applyBorder="1" applyAlignment="1">
      <alignment horizontal="center" vertical="center"/>
      <protection/>
    </xf>
    <xf numFmtId="9" fontId="6" fillId="0" borderId="0" xfId="69" applyFont="1" applyAlignment="1">
      <alignment horizontal="right"/>
    </xf>
    <xf numFmtId="1" fontId="16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8" fillId="0" borderId="0" xfId="0" applyFont="1" applyFill="1" applyBorder="1" applyAlignment="1">
      <alignment horizontal="left" vertical="top" wrapText="1"/>
    </xf>
    <xf numFmtId="1" fontId="7" fillId="0" borderId="0" xfId="0" applyNumberFormat="1" applyFont="1" applyBorder="1" applyAlignment="1">
      <alignment/>
    </xf>
    <xf numFmtId="9" fontId="7" fillId="0" borderId="0" xfId="69" applyFont="1" applyFill="1" applyBorder="1" applyAlignment="1">
      <alignment/>
    </xf>
    <xf numFmtId="0" fontId="17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9" fontId="7" fillId="0" borderId="0" xfId="69" applyFont="1" applyBorder="1" applyAlignment="1">
      <alignment/>
    </xf>
    <xf numFmtId="9" fontId="7" fillId="34" borderId="0" xfId="69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right" vertical="center" wrapText="1"/>
    </xf>
    <xf numFmtId="2" fontId="16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2" fontId="13" fillId="0" borderId="0" xfId="0" applyNumberFormat="1" applyFont="1" applyBorder="1" applyAlignment="1">
      <alignment horizontal="center" vertical="top"/>
    </xf>
    <xf numFmtId="2" fontId="17" fillId="0" borderId="0" xfId="0" applyNumberFormat="1" applyFont="1" applyBorder="1" applyAlignment="1">
      <alignment horizontal="center" vertical="top" wrapText="1"/>
    </xf>
    <xf numFmtId="9" fontId="17" fillId="0" borderId="0" xfId="69" applyFont="1" applyBorder="1" applyAlignment="1">
      <alignment horizontal="center" vertical="top" wrapText="1"/>
    </xf>
    <xf numFmtId="2" fontId="19" fillId="0" borderId="0" xfId="0" applyNumberFormat="1" applyFont="1" applyBorder="1" applyAlignment="1">
      <alignment horizontal="right" vertical="top" wrapText="1"/>
    </xf>
    <xf numFmtId="0" fontId="17" fillId="0" borderId="0" xfId="0" applyFont="1" applyFill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9" fontId="16" fillId="0" borderId="10" xfId="69" applyFont="1" applyFill="1" applyBorder="1" applyAlignment="1">
      <alignment horizontal="center" wrapText="1"/>
    </xf>
    <xf numFmtId="0" fontId="11" fillId="0" borderId="10" xfId="0" applyFont="1" applyFill="1" applyBorder="1" applyAlignment="1" quotePrefix="1">
      <alignment horizontal="center"/>
    </xf>
    <xf numFmtId="2" fontId="16" fillId="0" borderId="10" xfId="66" applyNumberFormat="1" applyFont="1" applyFill="1" applyBorder="1" applyAlignment="1">
      <alignment horizontal="center"/>
      <protection/>
    </xf>
    <xf numFmtId="2" fontId="16" fillId="34" borderId="10" xfId="66" applyNumberFormat="1" applyFont="1" applyFill="1" applyBorder="1" applyAlignment="1">
      <alignment horizontal="center"/>
      <protection/>
    </xf>
    <xf numFmtId="0" fontId="17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16" fillId="0" borderId="10" xfId="0" applyFont="1" applyBorder="1" applyAlignment="1">
      <alignment horizontal="center" vertical="center"/>
    </xf>
    <xf numFmtId="2" fontId="16" fillId="0" borderId="10" xfId="66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right"/>
    </xf>
    <xf numFmtId="2" fontId="16" fillId="34" borderId="10" xfId="66" applyNumberFormat="1" applyFont="1" applyFill="1" applyBorder="1">
      <alignment/>
      <protection/>
    </xf>
    <xf numFmtId="2" fontId="16" fillId="0" borderId="10" xfId="0" applyNumberFormat="1" applyFont="1" applyBorder="1" applyAlignment="1">
      <alignment horizontal="right"/>
    </xf>
    <xf numFmtId="185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horizontal="center" vertical="top" wrapText="1"/>
    </xf>
    <xf numFmtId="9" fontId="16" fillId="34" borderId="10" xfId="69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right" vertical="top" wrapText="1"/>
    </xf>
    <xf numFmtId="9" fontId="11" fillId="0" borderId="0" xfId="69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7" fillId="35" borderId="0" xfId="0" applyFont="1" applyFill="1" applyAlignment="1">
      <alignment/>
    </xf>
    <xf numFmtId="2" fontId="17" fillId="0" borderId="0" xfId="0" applyNumberFormat="1" applyFont="1" applyAlignment="1">
      <alignment horizontal="center"/>
    </xf>
    <xf numFmtId="2" fontId="13" fillId="33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/>
    </xf>
    <xf numFmtId="2" fontId="16" fillId="34" borderId="10" xfId="0" applyNumberFormat="1" applyFont="1" applyFill="1" applyBorder="1" applyAlignment="1">
      <alignment/>
    </xf>
    <xf numFmtId="185" fontId="16" fillId="34" borderId="10" xfId="0" applyNumberFormat="1" applyFont="1" applyFill="1" applyBorder="1" applyAlignment="1">
      <alignment/>
    </xf>
    <xf numFmtId="0" fontId="11" fillId="0" borderId="10" xfId="0" applyFont="1" applyBorder="1" applyAlignment="1">
      <alignment vertical="center"/>
    </xf>
    <xf numFmtId="0" fontId="6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36" borderId="10" xfId="0" applyFont="1" applyFill="1" applyBorder="1" applyAlignment="1">
      <alignment horizontal="center"/>
    </xf>
    <xf numFmtId="2" fontId="16" fillId="34" borderId="10" xfId="0" applyNumberFormat="1" applyFont="1" applyFill="1" applyBorder="1" applyAlignment="1">
      <alignment horizontal="center"/>
    </xf>
    <xf numFmtId="9" fontId="16" fillId="34" borderId="10" xfId="69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9" fontId="7" fillId="34" borderId="0" xfId="69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/>
    </xf>
    <xf numFmtId="9" fontId="16" fillId="0" borderId="0" xfId="69" applyFont="1" applyBorder="1" applyAlignment="1">
      <alignment/>
    </xf>
    <xf numFmtId="0" fontId="6" fillId="0" borderId="0" xfId="0" applyFont="1" applyBorder="1" applyAlignment="1">
      <alignment vertical="center"/>
    </xf>
    <xf numFmtId="0" fontId="13" fillId="36" borderId="10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horizontal="right"/>
    </xf>
    <xf numFmtId="2" fontId="16" fillId="35" borderId="10" xfId="0" applyNumberFormat="1" applyFont="1" applyFill="1" applyBorder="1" applyAlignment="1">
      <alignment horizontal="center"/>
    </xf>
    <xf numFmtId="9" fontId="16" fillId="0" borderId="10" xfId="69" applyFont="1" applyFill="1" applyBorder="1" applyAlignment="1">
      <alignment horizontal="center"/>
    </xf>
    <xf numFmtId="2" fontId="16" fillId="34" borderId="10" xfId="69" applyNumberFormat="1" applyFont="1" applyFill="1" applyBorder="1" applyAlignment="1">
      <alignment horizontal="center"/>
    </xf>
    <xf numFmtId="9" fontId="16" fillId="0" borderId="10" xfId="69" applyFont="1" applyBorder="1" applyAlignment="1">
      <alignment horizontal="right"/>
    </xf>
    <xf numFmtId="2" fontId="82" fillId="0" borderId="0" xfId="0" applyNumberFormat="1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2" fontId="83" fillId="0" borderId="0" xfId="0" applyNumberFormat="1" applyFont="1" applyAlignment="1">
      <alignment horizontal="center"/>
    </xf>
    <xf numFmtId="2" fontId="83" fillId="0" borderId="0" xfId="0" applyNumberFormat="1" applyFont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2" fontId="85" fillId="0" borderId="0" xfId="0" applyNumberFormat="1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2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" fontId="88" fillId="0" borderId="0" xfId="0" applyNumberFormat="1" applyFont="1" applyAlignment="1">
      <alignment/>
    </xf>
    <xf numFmtId="0" fontId="89" fillId="0" borderId="0" xfId="0" applyFont="1" applyBorder="1" applyAlignment="1">
      <alignment horizontal="left" wrapText="1"/>
    </xf>
    <xf numFmtId="2" fontId="88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90" fillId="0" borderId="10" xfId="0" applyFont="1" applyBorder="1" applyAlignment="1">
      <alignment wrapText="1"/>
    </xf>
    <xf numFmtId="0" fontId="91" fillId="0" borderId="0" xfId="0" applyFont="1" applyAlignment="1">
      <alignment/>
    </xf>
    <xf numFmtId="0" fontId="90" fillId="0" borderId="10" xfId="0" applyFont="1" applyBorder="1" applyAlignment="1">
      <alignment/>
    </xf>
    <xf numFmtId="0" fontId="86" fillId="0" borderId="0" xfId="0" applyFont="1" applyBorder="1" applyAlignment="1">
      <alignment wrapText="1"/>
    </xf>
    <xf numFmtId="9" fontId="86" fillId="0" borderId="0" xfId="69" applyFont="1" applyBorder="1" applyAlignment="1">
      <alignment/>
    </xf>
    <xf numFmtId="2" fontId="84" fillId="0" borderId="0" xfId="0" applyNumberFormat="1" applyFont="1" applyAlignment="1">
      <alignment horizontal="center" vertical="center"/>
    </xf>
    <xf numFmtId="1" fontId="88" fillId="0" borderId="0" xfId="69" applyNumberFormat="1" applyFont="1" applyAlignment="1">
      <alignment horizontal="center" vertical="center"/>
    </xf>
    <xf numFmtId="0" fontId="86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 wrapText="1"/>
    </xf>
    <xf numFmtId="9" fontId="83" fillId="0" borderId="0" xfId="69" applyFont="1" applyAlignment="1">
      <alignment horizontal="center"/>
    </xf>
    <xf numFmtId="9" fontId="83" fillId="0" borderId="0" xfId="69" applyFont="1" applyAlignment="1">
      <alignment/>
    </xf>
    <xf numFmtId="0" fontId="90" fillId="0" borderId="0" xfId="0" applyFont="1" applyBorder="1" applyAlignment="1">
      <alignment horizontal="left" wrapText="1"/>
    </xf>
    <xf numFmtId="0" fontId="83" fillId="0" borderId="0" xfId="0" applyFont="1" applyBorder="1" applyAlignment="1">
      <alignment wrapText="1"/>
    </xf>
    <xf numFmtId="0" fontId="83" fillId="0" borderId="0" xfId="0" applyFont="1" applyBorder="1" applyAlignment="1">
      <alignment/>
    </xf>
    <xf numFmtId="9" fontId="83" fillId="0" borderId="0" xfId="69" applyFont="1" applyBorder="1" applyAlignment="1">
      <alignment/>
    </xf>
    <xf numFmtId="2" fontId="84" fillId="0" borderId="0" xfId="0" applyNumberFormat="1" applyFont="1" applyAlignment="1">
      <alignment horizontal="center"/>
    </xf>
    <xf numFmtId="2" fontId="84" fillId="0" borderId="0" xfId="0" applyNumberFormat="1" applyFont="1" applyAlignment="1">
      <alignment/>
    </xf>
    <xf numFmtId="2" fontId="91" fillId="0" borderId="0" xfId="69" applyNumberFormat="1" applyFont="1" applyAlignment="1">
      <alignment horizontal="center"/>
    </xf>
    <xf numFmtId="2" fontId="83" fillId="0" borderId="0" xfId="69" applyNumberFormat="1" applyFont="1" applyAlignment="1">
      <alignment/>
    </xf>
    <xf numFmtId="2" fontId="84" fillId="0" borderId="0" xfId="0" applyNumberFormat="1" applyFont="1" applyBorder="1" applyAlignment="1">
      <alignment horizontal="left" wrapText="1"/>
    </xf>
    <xf numFmtId="2" fontId="83" fillId="0" borderId="0" xfId="69" applyNumberFormat="1" applyFont="1" applyAlignment="1">
      <alignment horizontal="center"/>
    </xf>
    <xf numFmtId="0" fontId="90" fillId="0" borderId="0" xfId="0" applyFont="1" applyBorder="1" applyAlignment="1">
      <alignment horizontal="left"/>
    </xf>
    <xf numFmtId="0" fontId="90" fillId="0" borderId="0" xfId="0" applyFont="1" applyBorder="1" applyAlignment="1">
      <alignment horizontal="right"/>
    </xf>
    <xf numFmtId="9" fontId="90" fillId="0" borderId="0" xfId="69" applyFont="1" applyBorder="1" applyAlignment="1">
      <alignment horizontal="right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right" vertical="center"/>
    </xf>
    <xf numFmtId="9" fontId="84" fillId="0" borderId="0" xfId="69" applyFont="1" applyBorder="1" applyAlignment="1">
      <alignment horizontal="right"/>
    </xf>
    <xf numFmtId="2" fontId="91" fillId="0" borderId="0" xfId="69" applyNumberFormat="1" applyFont="1" applyAlignment="1">
      <alignment/>
    </xf>
    <xf numFmtId="2" fontId="91" fillId="0" borderId="0" xfId="69" applyNumberFormat="1" applyFont="1" applyBorder="1" applyAlignment="1">
      <alignment/>
    </xf>
    <xf numFmtId="9" fontId="91" fillId="0" borderId="0" xfId="69" applyFont="1" applyBorder="1" applyAlignment="1">
      <alignment/>
    </xf>
    <xf numFmtId="0" fontId="84" fillId="0" borderId="0" xfId="0" applyFont="1" applyBorder="1" applyAlignment="1">
      <alignment horizontal="center" wrapText="1"/>
    </xf>
    <xf numFmtId="2" fontId="92" fillId="0" borderId="0" xfId="69" applyNumberFormat="1" applyFont="1" applyAlignment="1">
      <alignment/>
    </xf>
    <xf numFmtId="2" fontId="92" fillId="0" borderId="0" xfId="69" applyNumberFormat="1" applyFont="1" applyBorder="1" applyAlignment="1">
      <alignment/>
    </xf>
    <xf numFmtId="0" fontId="83" fillId="0" borderId="0" xfId="60" applyFont="1" applyBorder="1" applyAlignment="1">
      <alignment horizontal="center" vertical="center"/>
      <protection/>
    </xf>
    <xf numFmtId="0" fontId="83" fillId="0" borderId="0" xfId="0" applyFont="1" applyBorder="1" applyAlignment="1">
      <alignment horizontal="center" vertical="center" wrapText="1"/>
    </xf>
    <xf numFmtId="9" fontId="92" fillId="0" borderId="0" xfId="69" applyFont="1" applyBorder="1" applyAlignment="1">
      <alignment/>
    </xf>
    <xf numFmtId="0" fontId="93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right"/>
    </xf>
    <xf numFmtId="0" fontId="94" fillId="0" borderId="0" xfId="0" applyFont="1" applyBorder="1" applyAlignment="1">
      <alignment/>
    </xf>
    <xf numFmtId="0" fontId="92" fillId="0" borderId="0" xfId="0" applyFont="1" applyAlignment="1">
      <alignment horizontal="right"/>
    </xf>
    <xf numFmtId="2" fontId="89" fillId="0" borderId="0" xfId="0" applyNumberFormat="1" applyFont="1" applyBorder="1" applyAlignment="1">
      <alignment horizontal="left" wrapText="1"/>
    </xf>
    <xf numFmtId="0" fontId="91" fillId="0" borderId="0" xfId="0" applyFont="1" applyBorder="1" applyAlignment="1">
      <alignment/>
    </xf>
    <xf numFmtId="0" fontId="86" fillId="0" borderId="10" xfId="0" applyFont="1" applyBorder="1" applyAlignment="1">
      <alignment horizontal="center"/>
    </xf>
    <xf numFmtId="9" fontId="92" fillId="0" borderId="0" xfId="69" applyFont="1" applyAlignment="1">
      <alignment/>
    </xf>
    <xf numFmtId="1" fontId="94" fillId="0" borderId="0" xfId="0" applyNumberFormat="1" applyFont="1" applyBorder="1" applyAlignment="1">
      <alignment horizontal="right"/>
    </xf>
    <xf numFmtId="2" fontId="92" fillId="34" borderId="0" xfId="69" applyNumberFormat="1" applyFont="1" applyFill="1" applyAlignment="1">
      <alignment/>
    </xf>
    <xf numFmtId="9" fontId="92" fillId="34" borderId="0" xfId="69" applyFont="1" applyFill="1" applyAlignment="1">
      <alignment/>
    </xf>
    <xf numFmtId="1" fontId="90" fillId="0" borderId="0" xfId="0" applyNumberFormat="1" applyFont="1" applyBorder="1" applyAlignment="1">
      <alignment horizontal="right"/>
    </xf>
    <xf numFmtId="1" fontId="90" fillId="0" borderId="0" xfId="0" applyNumberFormat="1" applyFont="1" applyBorder="1" applyAlignment="1">
      <alignment/>
    </xf>
    <xf numFmtId="9" fontId="90" fillId="0" borderId="0" xfId="69" applyNumberFormat="1" applyFont="1" applyBorder="1" applyAlignment="1">
      <alignment horizontal="right"/>
    </xf>
    <xf numFmtId="2" fontId="92" fillId="34" borderId="0" xfId="69" applyNumberFormat="1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9" fontId="91" fillId="0" borderId="0" xfId="69" applyFont="1" applyAlignment="1">
      <alignment/>
    </xf>
    <xf numFmtId="0" fontId="90" fillId="0" borderId="0" xfId="0" applyFont="1" applyBorder="1" applyAlignment="1">
      <alignment wrapText="1"/>
    </xf>
    <xf numFmtId="0" fontId="94" fillId="0" borderId="0" xfId="0" applyFont="1" applyBorder="1" applyAlignment="1">
      <alignment horizontal="left" wrapText="1"/>
    </xf>
    <xf numFmtId="2" fontId="94" fillId="0" borderId="0" xfId="0" applyNumberFormat="1" applyFont="1" applyBorder="1" applyAlignment="1">
      <alignment horizontal="left" wrapText="1"/>
    </xf>
    <xf numFmtId="1" fontId="84" fillId="0" borderId="0" xfId="0" applyNumberFormat="1" applyFont="1" applyBorder="1" applyAlignment="1">
      <alignment horizontal="center"/>
    </xf>
    <xf numFmtId="2" fontId="94" fillId="0" borderId="0" xfId="0" applyNumberFormat="1" applyFont="1" applyAlignment="1">
      <alignment horizontal="center"/>
    </xf>
    <xf numFmtId="2" fontId="94" fillId="0" borderId="0" xfId="0" applyNumberFormat="1" applyFont="1" applyAlignment="1">
      <alignment/>
    </xf>
    <xf numFmtId="0" fontId="94" fillId="0" borderId="0" xfId="0" applyFont="1" applyAlignment="1">
      <alignment/>
    </xf>
    <xf numFmtId="2" fontId="83" fillId="0" borderId="0" xfId="0" applyNumberFormat="1" applyFont="1" applyBorder="1" applyAlignment="1">
      <alignment/>
    </xf>
    <xf numFmtId="9" fontId="83" fillId="0" borderId="0" xfId="69" applyFont="1" applyAlignment="1">
      <alignment horizontal="right"/>
    </xf>
    <xf numFmtId="0" fontId="84" fillId="33" borderId="11" xfId="0" applyFont="1" applyFill="1" applyBorder="1" applyAlignment="1">
      <alignment horizontal="center" wrapText="1"/>
    </xf>
    <xf numFmtId="0" fontId="84" fillId="33" borderId="10" xfId="0" applyFont="1" applyFill="1" applyBorder="1" applyAlignment="1">
      <alignment horizontal="center" wrapText="1"/>
    </xf>
    <xf numFmtId="0" fontId="84" fillId="0" borderId="10" xfId="0" applyFont="1" applyBorder="1" applyAlignment="1">
      <alignment/>
    </xf>
    <xf numFmtId="0" fontId="83" fillId="0" borderId="12" xfId="61" applyFont="1" applyBorder="1" applyAlignment="1">
      <alignment horizontal="center" vertical="center"/>
      <protection/>
    </xf>
    <xf numFmtId="0" fontId="84" fillId="0" borderId="0" xfId="0" applyFont="1" applyBorder="1" applyAlignment="1">
      <alignment/>
    </xf>
    <xf numFmtId="0" fontId="94" fillId="0" borderId="0" xfId="0" applyFont="1" applyFill="1" applyBorder="1" applyAlignment="1">
      <alignment horizontal="left" vertical="top" wrapText="1"/>
    </xf>
    <xf numFmtId="1" fontId="84" fillId="0" borderId="0" xfId="0" applyNumberFormat="1" applyFont="1" applyBorder="1" applyAlignment="1">
      <alignment/>
    </xf>
    <xf numFmtId="2" fontId="83" fillId="0" borderId="0" xfId="0" applyNumberFormat="1" applyFont="1" applyFill="1" applyAlignment="1">
      <alignment horizontal="center"/>
    </xf>
    <xf numFmtId="2" fontId="83" fillId="0" borderId="0" xfId="0" applyNumberFormat="1" applyFont="1" applyFill="1" applyAlignment="1">
      <alignment/>
    </xf>
    <xf numFmtId="0" fontId="83" fillId="0" borderId="13" xfId="61" applyFont="1" applyBorder="1" applyAlignment="1">
      <alignment horizontal="center" vertical="center"/>
      <protection/>
    </xf>
    <xf numFmtId="2" fontId="83" fillId="0" borderId="0" xfId="0" applyNumberFormat="1" applyFont="1" applyFill="1" applyBorder="1" applyAlignment="1">
      <alignment/>
    </xf>
    <xf numFmtId="1" fontId="83" fillId="0" borderId="0" xfId="0" applyNumberFormat="1" applyFont="1" applyFill="1" applyBorder="1" applyAlignment="1">
      <alignment/>
    </xf>
    <xf numFmtId="0" fontId="90" fillId="0" borderId="0" xfId="0" applyFont="1" applyBorder="1" applyAlignment="1">
      <alignment/>
    </xf>
    <xf numFmtId="0" fontId="83" fillId="0" borderId="0" xfId="61" applyFont="1" applyBorder="1" applyAlignment="1">
      <alignment horizontal="center" vertical="center"/>
      <protection/>
    </xf>
    <xf numFmtId="2" fontId="94" fillId="0" borderId="0" xfId="0" applyNumberFormat="1" applyFont="1" applyBorder="1" applyAlignment="1">
      <alignment/>
    </xf>
    <xf numFmtId="0" fontId="83" fillId="0" borderId="0" xfId="0" applyFont="1" applyBorder="1" applyAlignment="1">
      <alignment horizontal="center"/>
    </xf>
    <xf numFmtId="9" fontId="84" fillId="0" borderId="0" xfId="69" applyFont="1" applyBorder="1" applyAlignment="1">
      <alignment/>
    </xf>
    <xf numFmtId="0" fontId="83" fillId="0" borderId="0" xfId="0" applyFont="1" applyFill="1" applyBorder="1" applyAlignment="1">
      <alignment/>
    </xf>
    <xf numFmtId="2" fontId="84" fillId="0" borderId="0" xfId="0" applyNumberFormat="1" applyFont="1" applyBorder="1" applyAlignment="1">
      <alignment/>
    </xf>
    <xf numFmtId="2" fontId="92" fillId="0" borderId="0" xfId="0" applyNumberFormat="1" applyFont="1" applyAlignment="1">
      <alignment horizontal="center"/>
    </xf>
    <xf numFmtId="2" fontId="92" fillId="0" borderId="0" xfId="0" applyNumberFormat="1" applyFont="1" applyAlignment="1">
      <alignment/>
    </xf>
    <xf numFmtId="2" fontId="92" fillId="0" borderId="0" xfId="0" applyNumberFormat="1" applyFont="1" applyBorder="1" applyAlignment="1">
      <alignment/>
    </xf>
    <xf numFmtId="0" fontId="92" fillId="0" borderId="0" xfId="0" applyFont="1" applyBorder="1" applyAlignment="1">
      <alignment/>
    </xf>
    <xf numFmtId="0" fontId="92" fillId="0" borderId="0" xfId="0" applyFont="1" applyAlignment="1">
      <alignment/>
    </xf>
    <xf numFmtId="185" fontId="83" fillId="0" borderId="0" xfId="0" applyNumberFormat="1" applyFont="1" applyBorder="1" applyAlignment="1">
      <alignment/>
    </xf>
    <xf numFmtId="2" fontId="92" fillId="0" borderId="0" xfId="0" applyNumberFormat="1" applyFont="1" applyBorder="1" applyAlignment="1">
      <alignment horizontal="right" vertical="top" wrapText="1"/>
    </xf>
    <xf numFmtId="2" fontId="92" fillId="0" borderId="0" xfId="0" applyNumberFormat="1" applyFont="1" applyFill="1" applyAlignment="1">
      <alignment horizontal="center"/>
    </xf>
    <xf numFmtId="2" fontId="92" fillId="0" borderId="0" xfId="0" applyNumberFormat="1" applyFont="1" applyFill="1" applyAlignment="1">
      <alignment/>
    </xf>
    <xf numFmtId="0" fontId="92" fillId="0" borderId="0" xfId="0" applyFont="1" applyFill="1" applyAlignment="1">
      <alignment/>
    </xf>
    <xf numFmtId="2" fontId="92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2" fillId="0" borderId="0" xfId="0" applyFont="1" applyFill="1" applyAlignment="1">
      <alignment horizontal="right"/>
    </xf>
    <xf numFmtId="2" fontId="94" fillId="0" borderId="0" xfId="0" applyNumberFormat="1" applyFont="1" applyBorder="1" applyAlignment="1">
      <alignment horizontal="center" vertical="top" wrapText="1"/>
    </xf>
    <xf numFmtId="0" fontId="94" fillId="0" borderId="0" xfId="0" applyFont="1" applyBorder="1" applyAlignment="1">
      <alignment horizontal="center" vertical="top" wrapText="1"/>
    </xf>
    <xf numFmtId="2" fontId="84" fillId="0" borderId="0" xfId="69" applyNumberFormat="1" applyFont="1" applyFill="1" applyBorder="1" applyAlignment="1">
      <alignment horizontal="center" vertical="center"/>
    </xf>
    <xf numFmtId="2" fontId="84" fillId="0" borderId="0" xfId="69" applyNumberFormat="1" applyFont="1" applyFill="1" applyBorder="1" applyAlignment="1">
      <alignment vertical="center"/>
    </xf>
    <xf numFmtId="9" fontId="84" fillId="0" borderId="0" xfId="69" applyFont="1" applyFill="1" applyBorder="1" applyAlignment="1">
      <alignment vertical="center"/>
    </xf>
    <xf numFmtId="0" fontId="84" fillId="0" borderId="0" xfId="0" applyFont="1" applyFill="1" applyBorder="1" applyAlignment="1">
      <alignment horizontal="right" vertical="top" wrapText="1"/>
    </xf>
    <xf numFmtId="9" fontId="84" fillId="0" borderId="0" xfId="69" applyFont="1" applyFill="1" applyBorder="1" applyAlignment="1">
      <alignment horizontal="right" vertical="top" wrapText="1"/>
    </xf>
    <xf numFmtId="0" fontId="84" fillId="0" borderId="10" xfId="0" applyFont="1" applyBorder="1" applyAlignment="1">
      <alignment horizontal="center" vertical="center" wrapText="1"/>
    </xf>
    <xf numFmtId="185" fontId="83" fillId="0" borderId="0" xfId="60" applyNumberFormat="1" applyFont="1" applyBorder="1" applyAlignment="1">
      <alignment horizontal="center" vertical="center"/>
      <protection/>
    </xf>
    <xf numFmtId="1" fontId="83" fillId="0" borderId="10" xfId="0" applyNumberFormat="1" applyFont="1" applyBorder="1" applyAlignment="1">
      <alignment horizontal="right"/>
    </xf>
    <xf numFmtId="1" fontId="83" fillId="0" borderId="10" xfId="0" applyNumberFormat="1" applyFont="1" applyBorder="1" applyAlignment="1">
      <alignment horizontal="center"/>
    </xf>
    <xf numFmtId="1" fontId="83" fillId="0" borderId="10" xfId="0" applyNumberFormat="1" applyFont="1" applyBorder="1" applyAlignment="1">
      <alignment/>
    </xf>
    <xf numFmtId="185" fontId="92" fillId="0" borderId="0" xfId="0" applyNumberFormat="1" applyFont="1" applyBorder="1" applyAlignment="1">
      <alignment horizontal="center" vertical="center"/>
    </xf>
    <xf numFmtId="0" fontId="92" fillId="0" borderId="0" xfId="0" applyFont="1" applyBorder="1" applyAlignment="1">
      <alignment vertical="center"/>
    </xf>
    <xf numFmtId="1" fontId="83" fillId="0" borderId="0" xfId="0" applyNumberFormat="1" applyFont="1" applyBorder="1" applyAlignment="1">
      <alignment horizontal="right"/>
    </xf>
    <xf numFmtId="1" fontId="83" fillId="0" borderId="0" xfId="0" applyNumberFormat="1" applyFont="1" applyBorder="1" applyAlignment="1">
      <alignment horizontal="center"/>
    </xf>
    <xf numFmtId="1" fontId="83" fillId="0" borderId="0" xfId="0" applyNumberFormat="1" applyFont="1" applyBorder="1" applyAlignment="1">
      <alignment/>
    </xf>
    <xf numFmtId="0" fontId="94" fillId="0" borderId="0" xfId="0" applyFont="1" applyFill="1" applyAlignment="1">
      <alignment horizontal="right"/>
    </xf>
    <xf numFmtId="0" fontId="84" fillId="0" borderId="10" xfId="0" applyFont="1" applyBorder="1" applyAlignment="1">
      <alignment vertical="center"/>
    </xf>
    <xf numFmtId="2" fontId="83" fillId="0" borderId="0" xfId="60" applyNumberFormat="1" applyFont="1" applyBorder="1" applyAlignment="1">
      <alignment horizontal="center" vertical="center"/>
      <protection/>
    </xf>
    <xf numFmtId="2" fontId="83" fillId="0" borderId="10" xfId="0" applyNumberFormat="1" applyFont="1" applyBorder="1" applyAlignment="1">
      <alignment horizontal="right"/>
    </xf>
    <xf numFmtId="2" fontId="83" fillId="0" borderId="10" xfId="0" applyNumberFormat="1" applyFont="1" applyBorder="1" applyAlignment="1">
      <alignment horizontal="center"/>
    </xf>
    <xf numFmtId="2" fontId="83" fillId="0" borderId="10" xfId="0" applyNumberFormat="1" applyFont="1" applyBorder="1" applyAlignment="1">
      <alignment/>
    </xf>
    <xf numFmtId="2" fontId="83" fillId="0" borderId="0" xfId="0" applyNumberFormat="1" applyFont="1" applyBorder="1" applyAlignment="1">
      <alignment horizontal="right"/>
    </xf>
    <xf numFmtId="2" fontId="83" fillId="0" borderId="0" xfId="0" applyNumberFormat="1" applyFont="1" applyBorder="1" applyAlignment="1">
      <alignment horizontal="center"/>
    </xf>
    <xf numFmtId="0" fontId="83" fillId="0" borderId="0" xfId="0" applyFont="1" applyFill="1" applyAlignment="1">
      <alignment/>
    </xf>
    <xf numFmtId="2" fontId="94" fillId="34" borderId="0" xfId="66" applyNumberFormat="1" applyFont="1" applyFill="1" applyBorder="1" applyAlignment="1">
      <alignment horizontal="right"/>
      <protection/>
    </xf>
    <xf numFmtId="2" fontId="94" fillId="34" borderId="0" xfId="66" applyNumberFormat="1" applyFont="1" applyFill="1" applyBorder="1" applyAlignment="1">
      <alignment horizontal="center"/>
      <protection/>
    </xf>
    <xf numFmtId="2" fontId="95" fillId="0" borderId="0" xfId="0" applyNumberFormat="1" applyFont="1" applyFill="1" applyBorder="1" applyAlignment="1">
      <alignment horizontal="center" vertical="center" wrapText="1"/>
    </xf>
    <xf numFmtId="2" fontId="95" fillId="33" borderId="0" xfId="0" applyNumberFormat="1" applyFont="1" applyFill="1" applyBorder="1" applyAlignment="1">
      <alignment horizontal="center" vertical="center" wrapText="1"/>
    </xf>
    <xf numFmtId="2" fontId="95" fillId="0" borderId="0" xfId="0" applyNumberFormat="1" applyFont="1" applyBorder="1" applyAlignment="1">
      <alignment horizontal="center" wrapText="1"/>
    </xf>
    <xf numFmtId="0" fontId="95" fillId="0" borderId="0" xfId="0" applyFont="1" applyBorder="1" applyAlignment="1">
      <alignment horizontal="center" wrapText="1"/>
    </xf>
    <xf numFmtId="9" fontId="84" fillId="0" borderId="0" xfId="69" applyFont="1" applyBorder="1" applyAlignment="1">
      <alignment horizontal="center"/>
    </xf>
    <xf numFmtId="2" fontId="84" fillId="0" borderId="0" xfId="69" applyNumberFormat="1" applyFont="1" applyBorder="1" applyAlignment="1">
      <alignment horizontal="center"/>
    </xf>
    <xf numFmtId="0" fontId="84" fillId="33" borderId="11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9" fontId="83" fillId="0" borderId="0" xfId="69" applyFont="1" applyBorder="1" applyAlignment="1">
      <alignment horizontal="center"/>
    </xf>
    <xf numFmtId="1" fontId="83" fillId="0" borderId="0" xfId="69" applyNumberFormat="1" applyFont="1" applyBorder="1" applyAlignment="1">
      <alignment horizontal="center"/>
    </xf>
    <xf numFmtId="9" fontId="84" fillId="33" borderId="0" xfId="69" applyFont="1" applyFill="1" applyBorder="1" applyAlignment="1">
      <alignment horizontal="center"/>
    </xf>
    <xf numFmtId="2" fontId="84" fillId="0" borderId="0" xfId="60" applyNumberFormat="1" applyFont="1" applyBorder="1" applyAlignment="1">
      <alignment horizontal="center" vertical="center"/>
      <protection/>
    </xf>
    <xf numFmtId="185" fontId="84" fillId="0" borderId="0" xfId="60" applyNumberFormat="1" applyFont="1" applyBorder="1" applyAlignment="1">
      <alignment horizontal="center" vertical="center"/>
      <protection/>
    </xf>
    <xf numFmtId="0" fontId="84" fillId="0" borderId="0" xfId="60" applyFont="1" applyBorder="1" applyAlignment="1">
      <alignment horizontal="center" vertical="center"/>
      <protection/>
    </xf>
    <xf numFmtId="2" fontId="83" fillId="0" borderId="0" xfId="0" applyNumberFormat="1" applyFont="1" applyAlignment="1">
      <alignment horizontal="right"/>
    </xf>
    <xf numFmtId="0" fontId="84" fillId="0" borderId="10" xfId="0" applyFont="1" applyBorder="1" applyAlignment="1">
      <alignment horizontal="center" vertical="center"/>
    </xf>
    <xf numFmtId="0" fontId="86" fillId="0" borderId="0" xfId="0" applyFont="1" applyBorder="1" applyAlignment="1">
      <alignment vertical="center"/>
    </xf>
    <xf numFmtId="2" fontId="90" fillId="0" borderId="0" xfId="0" applyNumberFormat="1" applyFont="1" applyBorder="1" applyAlignment="1">
      <alignment/>
    </xf>
    <xf numFmtId="9" fontId="90" fillId="0" borderId="0" xfId="69" applyFont="1" applyBorder="1" applyAlignment="1">
      <alignment/>
    </xf>
    <xf numFmtId="2" fontId="83" fillId="0" borderId="0" xfId="0" applyNumberFormat="1" applyFont="1" applyAlignment="1">
      <alignment horizontal="center" wrapText="1"/>
    </xf>
    <xf numFmtId="2" fontId="83" fillId="0" borderId="0" xfId="0" applyNumberFormat="1" applyFont="1" applyAlignment="1">
      <alignment wrapText="1"/>
    </xf>
    <xf numFmtId="9" fontId="83" fillId="0" borderId="0" xfId="69" applyFont="1" applyBorder="1" applyAlignment="1">
      <alignment/>
    </xf>
    <xf numFmtId="0" fontId="83" fillId="0" borderId="0" xfId="0" applyFont="1" applyFill="1" applyBorder="1" applyAlignment="1">
      <alignment horizontal="right"/>
    </xf>
    <xf numFmtId="0" fontId="84" fillId="33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top" wrapText="1"/>
    </xf>
    <xf numFmtId="1" fontId="84" fillId="0" borderId="0" xfId="69" applyNumberFormat="1" applyFont="1" applyFill="1" applyBorder="1" applyAlignment="1">
      <alignment horizontal="center" vertical="top" wrapText="1"/>
    </xf>
    <xf numFmtId="9" fontId="84" fillId="0" borderId="0" xfId="0" applyNumberFormat="1" applyFont="1" applyBorder="1" applyAlignment="1">
      <alignment/>
    </xf>
    <xf numFmtId="0" fontId="83" fillId="0" borderId="0" xfId="0" applyFont="1" applyFill="1" applyBorder="1" applyAlignment="1" quotePrefix="1">
      <alignment horizontal="center"/>
    </xf>
    <xf numFmtId="2" fontId="84" fillId="0" borderId="0" xfId="0" applyNumberFormat="1" applyFont="1" applyBorder="1" applyAlignment="1">
      <alignment horizontal="right"/>
    </xf>
    <xf numFmtId="9" fontId="84" fillId="0" borderId="0" xfId="0" applyNumberFormat="1" applyFont="1" applyBorder="1" applyAlignment="1">
      <alignment horizontal="center"/>
    </xf>
    <xf numFmtId="2" fontId="94" fillId="34" borderId="0" xfId="66" applyNumberFormat="1" applyFont="1" applyFill="1" applyBorder="1">
      <alignment/>
      <protection/>
    </xf>
    <xf numFmtId="2" fontId="94" fillId="0" borderId="0" xfId="0" applyNumberFormat="1" applyFont="1" applyBorder="1" applyAlignment="1">
      <alignment horizontal="right" vertical="center"/>
    </xf>
    <xf numFmtId="0" fontId="83" fillId="0" borderId="0" xfId="0" applyFont="1" applyFill="1" applyAlignment="1">
      <alignment horizontal="right"/>
    </xf>
    <xf numFmtId="0" fontId="83" fillId="0" borderId="0" xfId="0" applyFont="1" applyBorder="1" applyAlignment="1">
      <alignment horizontal="right" vertical="top" wrapText="1"/>
    </xf>
    <xf numFmtId="2" fontId="94" fillId="0" borderId="0" xfId="0" applyNumberFormat="1" applyFont="1" applyBorder="1" applyAlignment="1">
      <alignment horizontal="center"/>
    </xf>
    <xf numFmtId="2" fontId="83" fillId="0" borderId="0" xfId="0" applyNumberFormat="1" applyFont="1" applyAlignment="1">
      <alignment/>
    </xf>
    <xf numFmtId="2" fontId="83" fillId="0" borderId="0" xfId="0" applyNumberFormat="1" applyFont="1" applyBorder="1" applyAlignment="1">
      <alignment/>
    </xf>
    <xf numFmtId="0" fontId="83" fillId="0" borderId="0" xfId="0" applyFont="1" applyBorder="1" applyAlignment="1">
      <alignment/>
    </xf>
    <xf numFmtId="2" fontId="94" fillId="0" borderId="0" xfId="60" applyNumberFormat="1" applyFont="1" applyBorder="1" applyAlignment="1">
      <alignment horizontal="center" vertical="center"/>
      <protection/>
    </xf>
    <xf numFmtId="0" fontId="84" fillId="37" borderId="10" xfId="0" applyFont="1" applyFill="1" applyBorder="1" applyAlignment="1">
      <alignment horizontal="center" vertical="center"/>
    </xf>
    <xf numFmtId="2" fontId="83" fillId="34" borderId="0" xfId="60" applyNumberFormat="1" applyFont="1" applyFill="1" applyBorder="1" applyAlignment="1">
      <alignment horizontal="center" vertical="center"/>
      <protection/>
    </xf>
    <xf numFmtId="2" fontId="83" fillId="0" borderId="0" xfId="60" applyNumberFormat="1" applyFont="1" applyFill="1" applyBorder="1" applyAlignment="1">
      <alignment horizontal="center" vertical="center"/>
      <protection/>
    </xf>
    <xf numFmtId="2" fontId="92" fillId="0" borderId="0" xfId="60" applyNumberFormat="1" applyFont="1" applyBorder="1" applyAlignment="1">
      <alignment horizontal="center" vertical="center"/>
      <protection/>
    </xf>
    <xf numFmtId="0" fontId="83" fillId="0" borderId="0" xfId="60" applyFont="1" applyBorder="1" applyAlignment="1">
      <alignment horizontal="center"/>
      <protection/>
    </xf>
    <xf numFmtId="2" fontId="84" fillId="37" borderId="10" xfId="0" applyNumberFormat="1" applyFont="1" applyFill="1" applyBorder="1" applyAlignment="1">
      <alignment/>
    </xf>
    <xf numFmtId="2" fontId="84" fillId="0" borderId="0" xfId="60" applyNumberFormat="1" applyFont="1" applyBorder="1" applyAlignment="1">
      <alignment horizontal="center"/>
      <protection/>
    </xf>
    <xf numFmtId="0" fontId="84" fillId="0" borderId="0" xfId="60" applyFont="1" applyBorder="1" applyAlignment="1">
      <alignment horizontal="center"/>
      <protection/>
    </xf>
    <xf numFmtId="2" fontId="83" fillId="0" borderId="0" xfId="0" applyNumberFormat="1" applyFont="1" applyFill="1" applyBorder="1" applyAlignment="1">
      <alignment horizontal="center" vertical="center"/>
    </xf>
    <xf numFmtId="2" fontId="83" fillId="0" borderId="0" xfId="0" applyNumberFormat="1" applyFont="1" applyFill="1" applyBorder="1" applyAlignment="1">
      <alignment vertical="center"/>
    </xf>
    <xf numFmtId="2" fontId="83" fillId="0" borderId="0" xfId="60" applyNumberFormat="1" applyFont="1" applyBorder="1" applyAlignment="1">
      <alignment horizontal="center"/>
      <protection/>
    </xf>
    <xf numFmtId="2" fontId="84" fillId="34" borderId="0" xfId="60" applyNumberFormat="1" applyFont="1" applyFill="1" applyBorder="1" applyAlignment="1">
      <alignment horizontal="center" vertical="center"/>
      <protection/>
    </xf>
    <xf numFmtId="2" fontId="84" fillId="0" borderId="0" xfId="66" applyNumberFormat="1" applyFont="1" applyBorder="1">
      <alignment/>
      <protection/>
    </xf>
    <xf numFmtId="2" fontId="84" fillId="33" borderId="0" xfId="0" applyNumberFormat="1" applyFont="1" applyFill="1" applyBorder="1" applyAlignment="1">
      <alignment horizontal="center" vertical="center" wrapText="1"/>
    </xf>
    <xf numFmtId="2" fontId="84" fillId="0" borderId="0" xfId="0" applyNumberFormat="1" applyFont="1" applyBorder="1" applyAlignment="1">
      <alignment horizontal="center" wrapText="1"/>
    </xf>
    <xf numFmtId="2" fontId="83" fillId="0" borderId="0" xfId="69" applyNumberFormat="1" applyFont="1" applyBorder="1" applyAlignment="1">
      <alignment/>
    </xf>
    <xf numFmtId="2" fontId="83" fillId="34" borderId="0" xfId="60" applyNumberFormat="1" applyFont="1" applyFill="1" applyBorder="1" applyAlignment="1">
      <alignment vertical="center"/>
      <protection/>
    </xf>
    <xf numFmtId="2" fontId="92" fillId="0" borderId="0" xfId="0" applyNumberFormat="1" applyFont="1" applyBorder="1" applyAlignment="1">
      <alignment horizontal="center" vertical="center"/>
    </xf>
    <xf numFmtId="2" fontId="84" fillId="0" borderId="0" xfId="69" applyNumberFormat="1" applyFont="1" applyBorder="1" applyAlignment="1">
      <alignment/>
    </xf>
    <xf numFmtId="2" fontId="94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Fill="1" applyBorder="1" applyAlignment="1">
      <alignment horizontal="right"/>
    </xf>
    <xf numFmtId="0" fontId="83" fillId="0" borderId="0" xfId="0" applyFont="1" applyFill="1" applyAlignment="1">
      <alignment horizontal="center"/>
    </xf>
    <xf numFmtId="2" fontId="83" fillId="35" borderId="0" xfId="0" applyNumberFormat="1" applyFont="1" applyFill="1" applyAlignment="1">
      <alignment/>
    </xf>
    <xf numFmtId="2" fontId="83" fillId="35" borderId="0" xfId="0" applyNumberFormat="1" applyFont="1" applyFill="1" applyBorder="1" applyAlignment="1">
      <alignment/>
    </xf>
    <xf numFmtId="2" fontId="84" fillId="35" borderId="0" xfId="60" applyNumberFormat="1" applyFont="1" applyFill="1" applyBorder="1" applyAlignment="1">
      <alignment horizontal="center"/>
      <protection/>
    </xf>
    <xf numFmtId="2" fontId="84" fillId="35" borderId="0" xfId="60" applyNumberFormat="1" applyFont="1" applyFill="1" applyBorder="1" applyAlignment="1">
      <alignment horizontal="center" vertical="center"/>
      <protection/>
    </xf>
    <xf numFmtId="0" fontId="83" fillId="35" borderId="0" xfId="0" applyFont="1" applyFill="1" applyBorder="1" applyAlignment="1">
      <alignment/>
    </xf>
    <xf numFmtId="0" fontId="83" fillId="35" borderId="0" xfId="0" applyFont="1" applyFill="1" applyAlignment="1">
      <alignment/>
    </xf>
    <xf numFmtId="2" fontId="84" fillId="0" borderId="0" xfId="0" applyNumberFormat="1" applyFont="1" applyFill="1" applyBorder="1" applyAlignment="1">
      <alignment vertical="center" wrapText="1"/>
    </xf>
    <xf numFmtId="0" fontId="90" fillId="33" borderId="11" xfId="0" applyFont="1" applyFill="1" applyBorder="1" applyAlignment="1">
      <alignment horizontal="center" vertical="center" wrapText="1"/>
    </xf>
    <xf numFmtId="9" fontId="90" fillId="38" borderId="10" xfId="70" applyFont="1" applyFill="1" applyBorder="1" applyAlignment="1">
      <alignment horizontal="center" vertical="center" wrapText="1"/>
    </xf>
    <xf numFmtId="2" fontId="86" fillId="0" borderId="10" xfId="0" applyNumberFormat="1" applyFont="1" applyBorder="1" applyAlignment="1">
      <alignment horizontal="right"/>
    </xf>
    <xf numFmtId="2" fontId="86" fillId="0" borderId="10" xfId="0" applyNumberFormat="1" applyFont="1" applyBorder="1" applyAlignment="1">
      <alignment horizontal="center"/>
    </xf>
    <xf numFmtId="2" fontId="86" fillId="0" borderId="10" xfId="0" applyNumberFormat="1" applyFont="1" applyBorder="1" applyAlignment="1">
      <alignment/>
    </xf>
    <xf numFmtId="2" fontId="84" fillId="0" borderId="0" xfId="69" applyNumberFormat="1" applyFont="1" applyFill="1" applyBorder="1" applyAlignment="1">
      <alignment/>
    </xf>
    <xf numFmtId="2" fontId="84" fillId="0" borderId="0" xfId="0" applyNumberFormat="1" applyFont="1" applyBorder="1" applyAlignment="1">
      <alignment wrapText="1"/>
    </xf>
    <xf numFmtId="171" fontId="83" fillId="0" borderId="0" xfId="42" applyFont="1" applyBorder="1" applyAlignment="1">
      <alignment/>
    </xf>
    <xf numFmtId="10" fontId="83" fillId="0" borderId="0" xfId="69" applyNumberFormat="1" applyFont="1" applyBorder="1" applyAlignment="1">
      <alignment/>
    </xf>
    <xf numFmtId="185" fontId="84" fillId="0" borderId="0" xfId="0" applyNumberFormat="1" applyFont="1" applyBorder="1" applyAlignment="1">
      <alignment/>
    </xf>
    <xf numFmtId="0" fontId="84" fillId="0" borderId="0" xfId="0" applyFont="1" applyFill="1" applyBorder="1" applyAlignment="1">
      <alignment horizontal="center"/>
    </xf>
    <xf numFmtId="171" fontId="84" fillId="0" borderId="0" xfId="42" applyFont="1" applyBorder="1" applyAlignment="1">
      <alignment/>
    </xf>
    <xf numFmtId="0" fontId="84" fillId="0" borderId="0" xfId="60" applyFont="1" applyBorder="1" applyAlignment="1">
      <alignment horizontal="center" vertical="center" wrapText="1"/>
      <protection/>
    </xf>
    <xf numFmtId="0" fontId="94" fillId="0" borderId="0" xfId="0" applyFont="1" applyFill="1" applyBorder="1" applyAlignment="1">
      <alignment horizontal="center" vertical="center" wrapText="1"/>
    </xf>
    <xf numFmtId="0" fontId="94" fillId="33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center" vertical="center"/>
    </xf>
    <xf numFmtId="185" fontId="94" fillId="0" borderId="0" xfId="0" applyNumberFormat="1" applyFont="1" applyFill="1" applyBorder="1" applyAlignment="1">
      <alignment horizontal="center" vertical="center"/>
    </xf>
    <xf numFmtId="2" fontId="94" fillId="0" borderId="0" xfId="0" applyNumberFormat="1" applyFont="1" applyFill="1" applyBorder="1" applyAlignment="1">
      <alignment horizontal="center" vertical="center"/>
    </xf>
    <xf numFmtId="0" fontId="96" fillId="0" borderId="0" xfId="0" applyFont="1" applyBorder="1" applyAlignment="1">
      <alignment horizontal="right"/>
    </xf>
    <xf numFmtId="2" fontId="96" fillId="0" borderId="0" xfId="0" applyNumberFormat="1" applyFont="1" applyBorder="1" applyAlignment="1">
      <alignment horizontal="right"/>
    </xf>
    <xf numFmtId="2" fontId="84" fillId="0" borderId="0" xfId="0" applyNumberFormat="1" applyFont="1" applyFill="1" applyBorder="1" applyAlignment="1">
      <alignment horizontal="center" wrapText="1"/>
    </xf>
    <xf numFmtId="2" fontId="84" fillId="33" borderId="0" xfId="0" applyNumberFormat="1" applyFont="1" applyFill="1" applyBorder="1" applyAlignment="1">
      <alignment horizontal="center" wrapText="1"/>
    </xf>
    <xf numFmtId="2" fontId="84" fillId="0" borderId="0" xfId="0" applyNumberFormat="1" applyFont="1" applyBorder="1" applyAlignment="1">
      <alignment horizontal="center"/>
    </xf>
    <xf numFmtId="2" fontId="84" fillId="34" borderId="0" xfId="0" applyNumberFormat="1" applyFont="1" applyFill="1" applyBorder="1" applyAlignment="1">
      <alignment horizontal="center" vertical="center"/>
    </xf>
    <xf numFmtId="2" fontId="83" fillId="0" borderId="0" xfId="0" applyNumberFormat="1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 horizontal="center" vertical="top" wrapText="1"/>
    </xf>
    <xf numFmtId="2" fontId="83" fillId="0" borderId="0" xfId="0" applyNumberFormat="1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/>
    </xf>
    <xf numFmtId="0" fontId="84" fillId="0" borderId="0" xfId="0" applyFont="1" applyFill="1" applyBorder="1" applyAlignment="1">
      <alignment wrapText="1"/>
    </xf>
    <xf numFmtId="2" fontId="83" fillId="33" borderId="0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2" fontId="84" fillId="0" borderId="0" xfId="0" applyNumberFormat="1" applyFont="1" applyFill="1" applyBorder="1" applyAlignment="1">
      <alignment horizontal="center"/>
    </xf>
    <xf numFmtId="2" fontId="84" fillId="33" borderId="0" xfId="0" applyNumberFormat="1" applyFont="1" applyFill="1" applyBorder="1" applyAlignment="1">
      <alignment horizontal="center"/>
    </xf>
    <xf numFmtId="2" fontId="83" fillId="0" borderId="0" xfId="69" applyNumberFormat="1" applyFont="1" applyFill="1" applyBorder="1" applyAlignment="1">
      <alignment/>
    </xf>
    <xf numFmtId="9" fontId="83" fillId="0" borderId="0" xfId="69" applyFont="1" applyFill="1" applyBorder="1" applyAlignment="1">
      <alignment/>
    </xf>
    <xf numFmtId="2" fontId="83" fillId="0" borderId="0" xfId="0" applyNumberFormat="1" applyFont="1" applyFill="1" applyBorder="1" applyAlignment="1">
      <alignment horizontal="center"/>
    </xf>
    <xf numFmtId="0" fontId="84" fillId="0" borderId="0" xfId="0" applyFont="1" applyFill="1" applyAlignment="1">
      <alignment/>
    </xf>
    <xf numFmtId="1" fontId="83" fillId="0" borderId="0" xfId="0" applyNumberFormat="1" applyFont="1" applyFill="1" applyAlignment="1">
      <alignment/>
    </xf>
    <xf numFmtId="0" fontId="84" fillId="33" borderId="0" xfId="0" applyFont="1" applyFill="1" applyBorder="1" applyAlignment="1">
      <alignment horizontal="center"/>
    </xf>
    <xf numFmtId="2" fontId="88" fillId="0" borderId="0" xfId="0" applyNumberFormat="1" applyFont="1" applyFill="1" applyAlignment="1">
      <alignment horizontal="center"/>
    </xf>
    <xf numFmtId="2" fontId="88" fillId="0" borderId="0" xfId="0" applyNumberFormat="1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9" fontId="14" fillId="0" borderId="0" xfId="69" applyFont="1" applyAlignment="1">
      <alignment horizontal="right"/>
    </xf>
    <xf numFmtId="9" fontId="19" fillId="0" borderId="0" xfId="69" applyFont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2" fontId="16" fillId="34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9" fontId="16" fillId="0" borderId="0" xfId="69" applyFont="1" applyFill="1" applyBorder="1" applyAlignment="1">
      <alignment horizontal="center"/>
    </xf>
    <xf numFmtId="2" fontId="16" fillId="34" borderId="0" xfId="69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2" fontId="18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2" fontId="16" fillId="0" borderId="10" xfId="59" applyNumberFormat="1" applyFont="1" applyBorder="1" applyAlignment="1">
      <alignment horizontal="center" vertical="center"/>
      <protection/>
    </xf>
    <xf numFmtId="9" fontId="16" fillId="0" borderId="10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2" fontId="7" fillId="34" borderId="0" xfId="66" applyNumberFormat="1" applyFont="1" applyFill="1" applyBorder="1">
      <alignment/>
      <protection/>
    </xf>
    <xf numFmtId="2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/>
    </xf>
    <xf numFmtId="9" fontId="7" fillId="0" borderId="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13" fillId="33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11" fillId="0" borderId="10" xfId="0" applyFont="1" applyFill="1" applyBorder="1" applyAlignment="1">
      <alignment horizontal="left" wrapText="1"/>
    </xf>
    <xf numFmtId="14" fontId="11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/>
    </xf>
    <xf numFmtId="2" fontId="13" fillId="0" borderId="0" xfId="0" applyNumberFormat="1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right" vertical="top" wrapText="1"/>
    </xf>
    <xf numFmtId="0" fontId="19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center" vertical="top" wrapText="1"/>
    </xf>
    <xf numFmtId="2" fontId="16" fillId="0" borderId="10" xfId="66" applyNumberFormat="1" applyFont="1" applyBorder="1" applyAlignment="1">
      <alignment horizontal="center"/>
      <protection/>
    </xf>
    <xf numFmtId="2" fontId="7" fillId="0" borderId="0" xfId="66" applyNumberFormat="1" applyFont="1" applyBorder="1">
      <alignment/>
      <protection/>
    </xf>
    <xf numFmtId="2" fontId="18" fillId="0" borderId="0" xfId="0" applyNumberFormat="1" applyFont="1" applyAlignment="1">
      <alignment horizontal="center"/>
    </xf>
    <xf numFmtId="0" fontId="13" fillId="36" borderId="10" xfId="0" applyFont="1" applyFill="1" applyBorder="1" applyAlignment="1">
      <alignment horizontal="right" wrapText="1"/>
    </xf>
    <xf numFmtId="2" fontId="7" fillId="0" borderId="0" xfId="69" applyNumberFormat="1" applyFont="1" applyFill="1" applyBorder="1" applyAlignment="1">
      <alignment horizontal="center" vertical="center"/>
    </xf>
    <xf numFmtId="2" fontId="16" fillId="0" borderId="10" xfId="66" applyNumberFormat="1" applyFont="1" applyBorder="1">
      <alignment/>
      <protection/>
    </xf>
    <xf numFmtId="2" fontId="16" fillId="0" borderId="10" xfId="60" applyNumberFormat="1" applyFont="1" applyBorder="1" applyAlignment="1">
      <alignment horizontal="center"/>
      <protection/>
    </xf>
    <xf numFmtId="2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horizontal="right" vertical="top" wrapText="1"/>
    </xf>
    <xf numFmtId="2" fontId="6" fillId="0" borderId="0" xfId="0" applyNumberFormat="1" applyFont="1" applyFill="1" applyAlignment="1">
      <alignment horizontal="center"/>
    </xf>
    <xf numFmtId="2" fontId="18" fillId="0" borderId="0" xfId="66" applyNumberFormat="1" applyFont="1" applyBorder="1">
      <alignment/>
      <protection/>
    </xf>
    <xf numFmtId="2" fontId="7" fillId="0" borderId="0" xfId="60" applyNumberFormat="1" applyFont="1" applyBorder="1" applyAlignment="1">
      <alignment horizontal="center"/>
      <protection/>
    </xf>
    <xf numFmtId="2" fontId="7" fillId="0" borderId="0" xfId="0" applyNumberFormat="1" applyFont="1" applyBorder="1" applyAlignment="1">
      <alignment horizontal="center" vertical="top" wrapText="1"/>
    </xf>
    <xf numFmtId="9" fontId="7" fillId="34" borderId="0" xfId="69" applyFont="1" applyFill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right" vertical="top" wrapText="1"/>
    </xf>
    <xf numFmtId="2" fontId="18" fillId="0" borderId="0" xfId="0" applyNumberFormat="1" applyFont="1" applyAlignment="1">
      <alignment/>
    </xf>
    <xf numFmtId="2" fontId="7" fillId="0" borderId="0" xfId="69" applyNumberFormat="1" applyFont="1" applyFill="1" applyBorder="1" applyAlignment="1">
      <alignment vertical="center"/>
    </xf>
    <xf numFmtId="2" fontId="19" fillId="0" borderId="0" xfId="0" applyNumberFormat="1" applyFont="1" applyAlignment="1">
      <alignment/>
    </xf>
    <xf numFmtId="2" fontId="17" fillId="0" borderId="0" xfId="0" applyNumberFormat="1" applyFont="1" applyFill="1" applyAlignment="1">
      <alignment horizontal="center"/>
    </xf>
    <xf numFmtId="0" fontId="13" fillId="33" borderId="11" xfId="0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16" fillId="0" borderId="10" xfId="60" applyNumberFormat="1" applyFont="1" applyFill="1" applyBorder="1" applyAlignment="1">
      <alignment horizontal="center" vertical="center"/>
      <protection/>
    </xf>
    <xf numFmtId="2" fontId="16" fillId="0" borderId="10" xfId="0" applyNumberFormat="1" applyFont="1" applyFill="1" applyBorder="1" applyAlignment="1">
      <alignment horizontal="center" wrapText="1"/>
    </xf>
    <xf numFmtId="2" fontId="7" fillId="0" borderId="0" xfId="66" applyNumberFormat="1" applyFont="1" applyBorder="1" applyAlignment="1">
      <alignment horizontal="center"/>
      <protection/>
    </xf>
    <xf numFmtId="2" fontId="7" fillId="0" borderId="0" xfId="66" applyNumberFormat="1" applyFont="1" applyBorder="1" applyAlignment="1">
      <alignment horizontal="right"/>
      <protection/>
    </xf>
    <xf numFmtId="2" fontId="7" fillId="0" borderId="0" xfId="0" applyNumberFormat="1" applyFont="1" applyFill="1" applyBorder="1" applyAlignment="1">
      <alignment horizontal="right" wrapText="1"/>
    </xf>
    <xf numFmtId="2" fontId="16" fillId="0" borderId="10" xfId="0" applyNumberFormat="1" applyFont="1" applyFill="1" applyBorder="1" applyAlignment="1">
      <alignment horizontal="right" wrapText="1"/>
    </xf>
    <xf numFmtId="9" fontId="16" fillId="0" borderId="10" xfId="69" applyFont="1" applyBorder="1" applyAlignment="1">
      <alignment/>
    </xf>
    <xf numFmtId="9" fontId="16" fillId="34" borderId="10" xfId="69" applyFont="1" applyFill="1" applyBorder="1" applyAlignment="1" quotePrefix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 horizontal="left" vertical="top" wrapText="1"/>
    </xf>
    <xf numFmtId="2" fontId="16" fillId="0" borderId="0" xfId="66" applyNumberFormat="1" applyFont="1" applyBorder="1">
      <alignment/>
      <protection/>
    </xf>
    <xf numFmtId="0" fontId="13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horizontal="right" vertical="center"/>
    </xf>
    <xf numFmtId="0" fontId="13" fillId="33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9" fontId="7" fillId="0" borderId="0" xfId="69" applyFont="1" applyAlignment="1">
      <alignment horizontal="right"/>
    </xf>
    <xf numFmtId="0" fontId="7" fillId="35" borderId="10" xfId="0" applyFont="1" applyFill="1" applyBorder="1" applyAlignment="1">
      <alignment/>
    </xf>
    <xf numFmtId="0" fontId="18" fillId="35" borderId="10" xfId="0" applyFont="1" applyFill="1" applyBorder="1" applyAlignment="1">
      <alignment horizontal="left" vertical="top" wrapText="1"/>
    </xf>
    <xf numFmtId="2" fontId="18" fillId="35" borderId="10" xfId="66" applyNumberFormat="1" applyFont="1" applyFill="1" applyBorder="1">
      <alignment/>
      <protection/>
    </xf>
    <xf numFmtId="2" fontId="7" fillId="35" borderId="10" xfId="0" applyNumberFormat="1" applyFont="1" applyFill="1" applyBorder="1" applyAlignment="1">
      <alignment/>
    </xf>
    <xf numFmtId="9" fontId="7" fillId="35" borderId="10" xfId="69" applyFont="1" applyFill="1" applyBorder="1" applyAlignment="1">
      <alignment/>
    </xf>
    <xf numFmtId="0" fontId="7" fillId="35" borderId="0" xfId="0" applyFont="1" applyFill="1" applyAlignment="1">
      <alignment horizontal="right"/>
    </xf>
    <xf numFmtId="2" fontId="6" fillId="35" borderId="0" xfId="0" applyNumberFormat="1" applyFont="1" applyFill="1" applyAlignment="1">
      <alignment horizontal="center"/>
    </xf>
    <xf numFmtId="2" fontId="6" fillId="35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 vertical="center" wrapText="1"/>
    </xf>
    <xf numFmtId="2" fontId="16" fillId="0" borderId="10" xfId="59" applyNumberFormat="1" applyFont="1" applyBorder="1" applyAlignment="1">
      <alignment horizontal="center"/>
      <protection/>
    </xf>
    <xf numFmtId="2" fontId="16" fillId="0" borderId="10" xfId="59" applyNumberFormat="1" applyFont="1" applyFill="1" applyBorder="1" applyAlignment="1">
      <alignment horizontal="center"/>
      <protection/>
    </xf>
    <xf numFmtId="2" fontId="16" fillId="0" borderId="0" xfId="0" applyNumberFormat="1" applyFont="1" applyBorder="1" applyAlignment="1">
      <alignment horizontal="right"/>
    </xf>
    <xf numFmtId="9" fontId="16" fillId="0" borderId="0" xfId="69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16" fillId="0" borderId="10" xfId="59" applyNumberFormat="1" applyFont="1" applyBorder="1">
      <alignment/>
      <protection/>
    </xf>
    <xf numFmtId="9" fontId="6" fillId="0" borderId="0" xfId="69" applyFont="1" applyBorder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2" fontId="11" fillId="0" borderId="0" xfId="0" applyNumberFormat="1" applyFont="1" applyAlignment="1">
      <alignment/>
    </xf>
    <xf numFmtId="9" fontId="7" fillId="0" borderId="0" xfId="69" applyFont="1" applyBorder="1" applyAlignment="1">
      <alignment horizontal="center"/>
    </xf>
    <xf numFmtId="16" fontId="83" fillId="0" borderId="0" xfId="0" applyNumberFormat="1" applyFont="1" applyBorder="1" applyAlignment="1">
      <alignment/>
    </xf>
    <xf numFmtId="171" fontId="6" fillId="0" borderId="0" xfId="42" applyFont="1" applyBorder="1" applyAlignment="1">
      <alignment horizontal="center"/>
    </xf>
    <xf numFmtId="185" fontId="7" fillId="0" borderId="0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6" fillId="0" borderId="10" xfId="0" applyFont="1" applyFill="1" applyBorder="1" applyAlignment="1">
      <alignment wrapText="1"/>
    </xf>
    <xf numFmtId="4" fontId="16" fillId="0" borderId="10" xfId="42" applyNumberFormat="1" applyFont="1" applyFill="1" applyBorder="1" applyAlignment="1" quotePrefix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9" fontId="16" fillId="0" borderId="10" xfId="69" applyFont="1" applyFill="1" applyBorder="1" applyAlignment="1">
      <alignment horizontal="right" vertical="center"/>
    </xf>
    <xf numFmtId="2" fontId="16" fillId="0" borderId="10" xfId="60" applyNumberFormat="1" applyFont="1" applyFill="1" applyBorder="1" applyAlignment="1">
      <alignment horizontal="center" vertical="center" wrapText="1"/>
      <protection/>
    </xf>
    <xf numFmtId="9" fontId="16" fillId="0" borderId="10" xfId="69" applyNumberFormat="1" applyFont="1" applyFill="1" applyBorder="1" applyAlignment="1">
      <alignment horizontal="right" vertical="center"/>
    </xf>
    <xf numFmtId="4" fontId="16" fillId="0" borderId="10" xfId="42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2" fontId="16" fillId="35" borderId="10" xfId="0" applyNumberFormat="1" applyFont="1" applyFill="1" applyBorder="1" applyAlignment="1">
      <alignment horizontal="center" vertical="center"/>
    </xf>
    <xf numFmtId="9" fontId="16" fillId="35" borderId="10" xfId="69" applyFont="1" applyFill="1" applyBorder="1" applyAlignment="1">
      <alignment horizontal="right" vertical="center"/>
    </xf>
    <xf numFmtId="2" fontId="16" fillId="35" borderId="17" xfId="0" applyNumberFormat="1" applyFont="1" applyFill="1" applyBorder="1" applyAlignment="1">
      <alignment horizontal="center" vertical="center"/>
    </xf>
    <xf numFmtId="2" fontId="16" fillId="35" borderId="16" xfId="0" applyNumberFormat="1" applyFont="1" applyFill="1" applyBorder="1" applyAlignment="1">
      <alignment horizontal="center" vertical="center"/>
    </xf>
    <xf numFmtId="185" fontId="16" fillId="35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 horizontal="center" vertical="center"/>
    </xf>
    <xf numFmtId="9" fontId="18" fillId="34" borderId="0" xfId="69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left"/>
    </xf>
    <xf numFmtId="2" fontId="16" fillId="33" borderId="1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9" fontId="16" fillId="0" borderId="10" xfId="69" applyFont="1" applyBorder="1" applyAlignment="1" quotePrefix="1">
      <alignment horizontal="right"/>
    </xf>
    <xf numFmtId="0" fontId="21" fillId="0" borderId="0" xfId="0" applyFont="1" applyBorder="1" applyAlignment="1">
      <alignment horizontal="right"/>
    </xf>
    <xf numFmtId="2" fontId="13" fillId="0" borderId="0" xfId="0" applyNumberFormat="1" applyFont="1" applyBorder="1" applyAlignment="1">
      <alignment horizontal="left" vertical="top" wrapText="1"/>
    </xf>
    <xf numFmtId="0" fontId="13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right"/>
    </xf>
    <xf numFmtId="2" fontId="16" fillId="0" borderId="1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quotePrefix="1">
      <alignment horizontal="right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13" fillId="33" borderId="10" xfId="0" applyFont="1" applyFill="1" applyBorder="1" applyAlignment="1">
      <alignment horizontal="right"/>
    </xf>
    <xf numFmtId="2" fontId="13" fillId="33" borderId="1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/>
    </xf>
    <xf numFmtId="9" fontId="16" fillId="0" borderId="10" xfId="69" applyFont="1" applyFill="1" applyBorder="1" applyAlignment="1">
      <alignment horizontal="center" vertical="center"/>
    </xf>
    <xf numFmtId="2" fontId="6" fillId="0" borderId="0" xfId="69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vertical="center"/>
    </xf>
    <xf numFmtId="9" fontId="16" fillId="0" borderId="0" xfId="69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3" fillId="33" borderId="10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9" fontId="7" fillId="0" borderId="0" xfId="69" applyFont="1" applyFill="1" applyBorder="1" applyAlignment="1">
      <alignment vertical="center"/>
    </xf>
    <xf numFmtId="9" fontId="7" fillId="0" borderId="0" xfId="69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2" fontId="17" fillId="0" borderId="0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1" fillId="0" borderId="10" xfId="0" applyFont="1" applyFill="1" applyBorder="1" applyAlignment="1">
      <alignment horizontal="right" wrapText="1"/>
    </xf>
    <xf numFmtId="0" fontId="16" fillId="35" borderId="10" xfId="0" applyFont="1" applyFill="1" applyBorder="1" applyAlignment="1">
      <alignment horizontal="right"/>
    </xf>
    <xf numFmtId="2" fontId="16" fillId="35" borderId="10" xfId="0" applyNumberFormat="1" applyFont="1" applyFill="1" applyBorder="1" applyAlignment="1">
      <alignment/>
    </xf>
    <xf numFmtId="9" fontId="16" fillId="35" borderId="10" xfId="69" applyFont="1" applyFill="1" applyBorder="1" applyAlignment="1">
      <alignment horizontal="right"/>
    </xf>
    <xf numFmtId="2" fontId="16" fillId="35" borderId="10" xfId="0" applyNumberFormat="1" applyFont="1" applyFill="1" applyBorder="1" applyAlignment="1">
      <alignment vertical="center"/>
    </xf>
    <xf numFmtId="2" fontId="14" fillId="0" borderId="0" xfId="0" applyNumberFormat="1" applyFont="1" applyFill="1" applyAlignment="1">
      <alignment horizontal="center"/>
    </xf>
    <xf numFmtId="0" fontId="31" fillId="0" borderId="0" xfId="0" applyFont="1" applyAlignment="1">
      <alignment wrapText="1"/>
    </xf>
    <xf numFmtId="0" fontId="11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right"/>
    </xf>
    <xf numFmtId="0" fontId="11" fillId="39" borderId="1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/>
    </xf>
    <xf numFmtId="0" fontId="84" fillId="0" borderId="19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3" fillId="36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6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27" fillId="33" borderId="1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5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3" fillId="0" borderId="21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2" fontId="83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85" fontId="16" fillId="35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4" fillId="39" borderId="0" xfId="0" applyFont="1" applyFill="1" applyAlignment="1">
      <alignment vertical="center" wrapText="1"/>
    </xf>
    <xf numFmtId="0" fontId="97" fillId="0" borderId="23" xfId="0" applyFont="1" applyBorder="1" applyAlignment="1">
      <alignment horizontal="center" wrapText="1"/>
    </xf>
    <xf numFmtId="0" fontId="97" fillId="0" borderId="24" xfId="0" applyFont="1" applyBorder="1" applyAlignment="1">
      <alignment horizontal="center" wrapText="1"/>
    </xf>
    <xf numFmtId="0" fontId="97" fillId="0" borderId="25" xfId="0" applyFont="1" applyBorder="1" applyAlignment="1">
      <alignment horizontal="center" wrapText="1"/>
    </xf>
    <xf numFmtId="0" fontId="8" fillId="3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9" fontId="16" fillId="35" borderId="10" xfId="69" applyFont="1" applyFill="1" applyBorder="1" applyAlignment="1">
      <alignment horizontal="right" vertical="center"/>
    </xf>
    <xf numFmtId="0" fontId="7" fillId="38" borderId="0" xfId="0" applyFont="1" applyFill="1" applyBorder="1" applyAlignment="1">
      <alignment horizontal="left" wrapText="1"/>
    </xf>
    <xf numFmtId="9" fontId="16" fillId="34" borderId="10" xfId="69" applyFont="1" applyFill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_calculation -utt" xfId="66"/>
    <cellStyle name="Note" xfId="67"/>
    <cellStyle name="Output" xfId="68"/>
    <cellStyle name="Percent" xfId="69"/>
    <cellStyle name="Percent 2" xfId="70"/>
    <cellStyle name="Percent 2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212</xdr:row>
      <xdr:rowOff>0</xdr:rowOff>
    </xdr:from>
    <xdr:to>
      <xdr:col>3</xdr:col>
      <xdr:colOff>342900</xdr:colOff>
      <xdr:row>212</xdr:row>
      <xdr:rowOff>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6115050" y="556260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212</xdr:row>
      <xdr:rowOff>0</xdr:rowOff>
    </xdr:from>
    <xdr:to>
      <xdr:col>5</xdr:col>
      <xdr:colOff>295275</xdr:colOff>
      <xdr:row>212</xdr:row>
      <xdr:rowOff>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9896475" y="556260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ified%20%20Tripura%20AWPB%202020-2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-Page"/>
      <sheetName val="content"/>
      <sheetName val="Sheet1"/>
      <sheetName val="AT-1-Gen_Info "/>
      <sheetName val="AT-2-S1 BUDGET"/>
      <sheetName val="AT_2A_fundflow"/>
      <sheetName val="AT-2B_DBT"/>
      <sheetName val="AT-3"/>
      <sheetName val="AT3A_cvrg(Insti)_PY"/>
      <sheetName val="AT3B_cvrg(Insti)_UPY "/>
      <sheetName val="AT3C_cvrg(Insti)_UPY "/>
      <sheetName val="enrolment vs availed_PY"/>
      <sheetName val="enrolment vs availed_UPY"/>
      <sheetName val="AT-4B"/>
      <sheetName val="T5_PLAN_vs_PRFM"/>
      <sheetName val="T5A_PLAN_vs_PRFM "/>
      <sheetName val="T5B_PLAN_vs_PRFM  (2)"/>
      <sheetName val="T5C_Drought_PLAN_vs_PRFM "/>
      <sheetName val="T5D_Drought_PLAN_vs_PRFM  "/>
      <sheetName val="T6_FG_py_Utlsn"/>
      <sheetName val="T6A_FG_Upy_Utlsn "/>
      <sheetName val="T6B_Pay_FG_FCI_Pry"/>
      <sheetName val="T6C_Coarse_Grain"/>
      <sheetName val="T7_CC_PY_Utlsn"/>
      <sheetName val="T7ACC_UPY_Utlsn "/>
      <sheetName val="AT-8_Hon_CCH_Pry"/>
      <sheetName val="AT-8A_Hon_CCH_UPry"/>
      <sheetName val="AT9_TA"/>
      <sheetName val="AT10_MME"/>
      <sheetName val="AT-10A"/>
      <sheetName val="AT-10B"/>
      <sheetName val="AT- 10C"/>
      <sheetName val="AT-10D"/>
      <sheetName val="AT-10E"/>
      <sheetName val="AT-10 F "/>
      <sheetName val="AT11_KS Year wise"/>
      <sheetName val="AT11A_KS-District wise"/>
      <sheetName val="AT12_KD-New"/>
      <sheetName val="AT12A_KD-Replacement"/>
      <sheetName val="AT-13"/>
      <sheetName val="AT-14"/>
      <sheetName val="AT-14A"/>
      <sheetName val="AT-15"/>
      <sheetName val="AT-16"/>
      <sheetName val="AT_17_Coverage-RBSK "/>
      <sheetName val="AT18_Details_Community "/>
      <sheetName val="AT_19_Impl_Agency"/>
      <sheetName val="AT_20_SchoolCookingagency "/>
      <sheetName val="AT-21"/>
      <sheetName val="AT-22"/>
      <sheetName val="AT-23"/>
      <sheetName val="AT 23A"/>
      <sheetName val="AT-24"/>
      <sheetName val="AT-25"/>
      <sheetName val="Sheet2"/>
      <sheetName val="AT26_NoWD"/>
      <sheetName val="AT26A_NoWD"/>
      <sheetName val="AT27_Req_FG_CA_Pry"/>
      <sheetName val="AT27A_Req_FG_CA_UPry "/>
      <sheetName val="AT27B_Req_FG_CA_NCLP"/>
      <sheetName val="AT27C_Req_FG_CA_Drought-Pry"/>
      <sheetName val="AT27D_Req_FG_CA_Drought-UPry"/>
      <sheetName val="AT_28_RqmtKitchen"/>
      <sheetName val="AT-28A_RqmtPlinthArea"/>
      <sheetName val="AT-28B_Kitchen repair"/>
      <sheetName val="AT29_K_D"/>
      <sheetName val="AT29_A_Replacement KD"/>
      <sheetName val="AT-30_Coook-cum-Helper"/>
      <sheetName val="AT_31_Budget_provision"/>
      <sheetName val="AT32_Drought Pry Util"/>
      <sheetName val="AT32A_Drought U.Pry Util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553"/>
  <sheetViews>
    <sheetView tabSelected="1" view="pageBreakPreview" zoomScale="80" zoomScaleSheetLayoutView="80" workbookViewId="0" topLeftCell="A521">
      <selection activeCell="F527" sqref="F527"/>
    </sheetView>
  </sheetViews>
  <sheetFormatPr defaultColWidth="9.140625" defaultRowHeight="12.75"/>
  <cols>
    <col min="1" max="1" width="20.421875" style="174" customWidth="1"/>
    <col min="2" max="2" width="36.7109375" style="174" customWidth="1"/>
    <col min="3" max="3" width="34.57421875" style="174" customWidth="1"/>
    <col min="4" max="4" width="30.00390625" style="174" customWidth="1"/>
    <col min="5" max="5" width="26.7109375" style="174" customWidth="1"/>
    <col min="6" max="6" width="24.7109375" style="180" customWidth="1"/>
    <col min="7" max="7" width="18.57421875" style="175" customWidth="1"/>
    <col min="8" max="8" width="16.28125" style="176" customWidth="1"/>
    <col min="9" max="9" width="18.57421875" style="176" customWidth="1"/>
    <col min="10" max="10" width="21.8515625" style="176" customWidth="1"/>
    <col min="11" max="11" width="23.8515625" style="176" customWidth="1"/>
    <col min="12" max="12" width="33.421875" style="176" customWidth="1"/>
    <col min="13" max="13" width="27.140625" style="176" customWidth="1"/>
    <col min="14" max="15" width="18.7109375" style="176" customWidth="1"/>
    <col min="16" max="16" width="20.00390625" style="176" customWidth="1"/>
    <col min="17" max="17" width="23.00390625" style="174" customWidth="1"/>
    <col min="18" max="18" width="20.28125" style="174" bestFit="1" customWidth="1"/>
    <col min="19" max="19" width="19.7109375" style="174" bestFit="1" customWidth="1"/>
    <col min="20" max="20" width="21.140625" style="174" bestFit="1" customWidth="1"/>
    <col min="21" max="21" width="19.7109375" style="174" bestFit="1" customWidth="1"/>
    <col min="22" max="22" width="16.00390625" style="174" bestFit="1" customWidth="1"/>
    <col min="23" max="23" width="14.421875" style="174" bestFit="1" customWidth="1"/>
    <col min="24" max="24" width="18.8515625" style="174" bestFit="1" customWidth="1"/>
    <col min="25" max="25" width="16.7109375" style="174" bestFit="1" customWidth="1"/>
    <col min="26" max="26" width="9.140625" style="174" customWidth="1"/>
    <col min="27" max="27" width="12.8515625" style="174" bestFit="1" customWidth="1"/>
    <col min="28" max="16384" width="9.140625" style="174" customWidth="1"/>
  </cols>
  <sheetData>
    <row r="1" spans="1:8" ht="15">
      <c r="A1" s="1"/>
      <c r="B1" s="1"/>
      <c r="C1" s="1"/>
      <c r="D1" s="1"/>
      <c r="E1" s="1"/>
      <c r="F1" s="7"/>
      <c r="G1" s="3"/>
      <c r="H1" s="4"/>
    </row>
    <row r="2" spans="1:8" ht="15">
      <c r="A2" s="1"/>
      <c r="B2" s="1"/>
      <c r="C2" s="1"/>
      <c r="D2" s="1"/>
      <c r="E2" s="1"/>
      <c r="F2" s="7"/>
      <c r="G2" s="3"/>
      <c r="H2" s="4"/>
    </row>
    <row r="3" spans="1:20" ht="26.25">
      <c r="A3" s="676" t="s">
        <v>0</v>
      </c>
      <c r="B3" s="676"/>
      <c r="C3" s="676"/>
      <c r="D3" s="676"/>
      <c r="E3" s="676"/>
      <c r="F3" s="676"/>
      <c r="G3" s="676"/>
      <c r="H3" s="676"/>
      <c r="I3" s="172"/>
      <c r="J3" s="172"/>
      <c r="K3" s="172"/>
      <c r="L3" s="172"/>
      <c r="M3" s="172"/>
      <c r="N3" s="172"/>
      <c r="O3" s="172"/>
      <c r="P3" s="172"/>
      <c r="Q3" s="173"/>
      <c r="R3" s="173"/>
      <c r="S3" s="173"/>
      <c r="T3" s="173"/>
    </row>
    <row r="4" spans="1:20" ht="26.25">
      <c r="A4" s="676" t="s">
        <v>1</v>
      </c>
      <c r="B4" s="676"/>
      <c r="C4" s="676"/>
      <c r="D4" s="676"/>
      <c r="E4" s="676"/>
      <c r="F4" s="676"/>
      <c r="G4" s="676"/>
      <c r="H4" s="676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ht="26.25">
      <c r="A5" s="676" t="s">
        <v>206</v>
      </c>
      <c r="B5" s="676"/>
      <c r="C5" s="676"/>
      <c r="D5" s="676"/>
      <c r="E5" s="676"/>
      <c r="F5" s="676"/>
      <c r="G5" s="676"/>
      <c r="H5" s="676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</row>
    <row r="6" spans="1:8" ht="15">
      <c r="A6" s="641"/>
      <c r="B6" s="641"/>
      <c r="C6" s="641"/>
      <c r="D6" s="641"/>
      <c r="E6" s="641"/>
      <c r="F6" s="641"/>
      <c r="G6" s="3"/>
      <c r="H6" s="4"/>
    </row>
    <row r="7" spans="1:20" ht="45">
      <c r="A7" s="683" t="s">
        <v>179</v>
      </c>
      <c r="B7" s="683"/>
      <c r="C7" s="683"/>
      <c r="D7" s="683"/>
      <c r="E7" s="683"/>
      <c r="F7" s="683"/>
      <c r="G7" s="683"/>
      <c r="H7" s="683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</row>
    <row r="8" spans="1:8" ht="9.75" customHeight="1">
      <c r="A8" s="5" t="s">
        <v>46</v>
      </c>
      <c r="B8" s="5"/>
      <c r="C8" s="5"/>
      <c r="D8" s="5"/>
      <c r="E8" s="5"/>
      <c r="F8" s="6"/>
      <c r="G8" s="3"/>
      <c r="H8" s="4"/>
    </row>
    <row r="9" spans="1:20" ht="18.75">
      <c r="A9" s="684" t="s">
        <v>171</v>
      </c>
      <c r="B9" s="684"/>
      <c r="C9" s="684"/>
      <c r="D9" s="684"/>
      <c r="E9" s="684"/>
      <c r="F9" s="684"/>
      <c r="G9" s="684"/>
      <c r="H9" s="684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</row>
    <row r="10" spans="1:8" ht="11.25" customHeight="1">
      <c r="A10" s="1"/>
      <c r="B10" s="1"/>
      <c r="C10" s="1"/>
      <c r="D10" s="1"/>
      <c r="E10" s="1"/>
      <c r="F10" s="7"/>
      <c r="G10" s="3"/>
      <c r="H10" s="4"/>
    </row>
    <row r="11" spans="1:20" s="183" customFormat="1" ht="15" customHeight="1">
      <c r="A11" s="685" t="s">
        <v>213</v>
      </c>
      <c r="B11" s="685"/>
      <c r="C11" s="685"/>
      <c r="D11" s="685"/>
      <c r="E11" s="685"/>
      <c r="F11" s="685"/>
      <c r="G11" s="685"/>
      <c r="H11" s="685"/>
      <c r="I11" s="181"/>
      <c r="J11" s="181"/>
      <c r="K11" s="181"/>
      <c r="L11" s="181"/>
      <c r="M11" s="181"/>
      <c r="N11" s="181"/>
      <c r="O11" s="181"/>
      <c r="P11" s="181"/>
      <c r="Q11" s="182"/>
      <c r="R11" s="182"/>
      <c r="S11" s="182"/>
      <c r="T11" s="182"/>
    </row>
    <row r="12" spans="1:20" s="183" customFormat="1" ht="14.25" customHeight="1">
      <c r="A12" s="9"/>
      <c r="B12" s="9"/>
      <c r="C12" s="9"/>
      <c r="D12" s="9"/>
      <c r="E12" s="9"/>
      <c r="F12" s="10"/>
      <c r="G12" s="11"/>
      <c r="H12" s="12"/>
      <c r="I12" s="185"/>
      <c r="J12" s="185"/>
      <c r="K12" s="185"/>
      <c r="L12" s="185"/>
      <c r="M12" s="185"/>
      <c r="N12" s="185"/>
      <c r="O12" s="185"/>
      <c r="P12" s="185"/>
      <c r="Q12" s="184"/>
      <c r="R12" s="184"/>
      <c r="S12" s="184"/>
      <c r="T12" s="184"/>
    </row>
    <row r="13" spans="1:20" ht="16.5" customHeight="1">
      <c r="A13" s="644" t="s">
        <v>145</v>
      </c>
      <c r="B13" s="644"/>
      <c r="C13" s="644"/>
      <c r="D13" s="644"/>
      <c r="E13" s="14"/>
      <c r="F13" s="15"/>
      <c r="G13" s="16"/>
      <c r="H13" s="17"/>
      <c r="I13" s="187"/>
      <c r="J13" s="187"/>
      <c r="K13" s="187"/>
      <c r="L13" s="187"/>
      <c r="M13" s="187"/>
      <c r="N13" s="187"/>
      <c r="O13" s="187"/>
      <c r="P13" s="187"/>
      <c r="Q13" s="186"/>
      <c r="R13" s="186"/>
      <c r="S13" s="186"/>
      <c r="T13" s="186"/>
    </row>
    <row r="14" spans="1:20" ht="16.5" customHeight="1">
      <c r="A14" s="13"/>
      <c r="B14" s="13"/>
      <c r="C14" s="13"/>
      <c r="D14" s="13"/>
      <c r="E14" s="14"/>
      <c r="F14" s="15"/>
      <c r="G14" s="16"/>
      <c r="H14" s="17"/>
      <c r="I14" s="187"/>
      <c r="J14" s="187"/>
      <c r="K14" s="187"/>
      <c r="L14" s="187"/>
      <c r="M14" s="187"/>
      <c r="N14" s="187"/>
      <c r="O14" s="187"/>
      <c r="P14" s="187"/>
      <c r="Q14" s="186"/>
      <c r="R14" s="186"/>
      <c r="S14" s="186"/>
      <c r="T14" s="186"/>
    </row>
    <row r="15" spans="1:20" ht="17.25">
      <c r="A15" s="18" t="s">
        <v>62</v>
      </c>
      <c r="B15" s="18"/>
      <c r="C15" s="18"/>
      <c r="D15" s="18"/>
      <c r="E15" s="9"/>
      <c r="F15" s="15"/>
      <c r="G15" s="16"/>
      <c r="H15" s="17"/>
      <c r="I15" s="187"/>
      <c r="J15" s="187"/>
      <c r="K15" s="187"/>
      <c r="L15" s="187"/>
      <c r="M15" s="187"/>
      <c r="N15" s="187"/>
      <c r="O15" s="187"/>
      <c r="P15" s="187"/>
      <c r="Q15" s="186"/>
      <c r="R15" s="186"/>
      <c r="S15" s="186"/>
      <c r="T15" s="186"/>
    </row>
    <row r="16" spans="1:20" ht="17.25">
      <c r="A16" s="18"/>
      <c r="B16" s="18"/>
      <c r="C16" s="18"/>
      <c r="D16" s="18"/>
      <c r="E16" s="9"/>
      <c r="F16" s="15"/>
      <c r="G16" s="16"/>
      <c r="H16" s="17"/>
      <c r="I16" s="187"/>
      <c r="J16" s="187"/>
      <c r="K16" s="187"/>
      <c r="L16" s="187"/>
      <c r="M16" s="187"/>
      <c r="N16" s="187"/>
      <c r="O16" s="187"/>
      <c r="P16" s="187"/>
      <c r="Q16" s="186"/>
      <c r="R16" s="186"/>
      <c r="S16" s="186"/>
      <c r="T16" s="186"/>
    </row>
    <row r="17" spans="1:20" ht="18.75" customHeight="1">
      <c r="A17" s="653" t="s">
        <v>84</v>
      </c>
      <c r="B17" s="654" t="s">
        <v>58</v>
      </c>
      <c r="C17" s="654"/>
      <c r="D17" s="654"/>
      <c r="E17" s="654"/>
      <c r="F17" s="15"/>
      <c r="G17" s="16"/>
      <c r="H17" s="17"/>
      <c r="I17" s="187"/>
      <c r="J17" s="187"/>
      <c r="K17" s="187"/>
      <c r="L17" s="187"/>
      <c r="M17" s="187"/>
      <c r="N17" s="187"/>
      <c r="O17" s="187"/>
      <c r="P17" s="187"/>
      <c r="Q17" s="186"/>
      <c r="R17" s="186"/>
      <c r="S17" s="186"/>
      <c r="T17" s="186"/>
    </row>
    <row r="18" spans="1:20" s="191" customFormat="1" ht="82.5" customHeight="1">
      <c r="A18" s="653"/>
      <c r="B18" s="19" t="s">
        <v>214</v>
      </c>
      <c r="C18" s="19" t="s">
        <v>207</v>
      </c>
      <c r="D18" s="19" t="s">
        <v>5</v>
      </c>
      <c r="E18" s="20" t="s">
        <v>59</v>
      </c>
      <c r="F18" s="21"/>
      <c r="G18" s="22"/>
      <c r="H18" s="22"/>
      <c r="I18" s="189"/>
      <c r="J18" s="189"/>
      <c r="K18" s="189"/>
      <c r="L18" s="189"/>
      <c r="M18" s="189"/>
      <c r="N18" s="189"/>
      <c r="O18" s="189"/>
      <c r="P18" s="189"/>
      <c r="Q18" s="190"/>
      <c r="R18" s="190"/>
      <c r="S18" s="190"/>
      <c r="T18" s="190"/>
    </row>
    <row r="19" spans="1:20" ht="23.25" customHeight="1">
      <c r="A19" s="24" t="s">
        <v>27</v>
      </c>
      <c r="B19" s="427">
        <v>221055</v>
      </c>
      <c r="C19" s="25">
        <v>207960</v>
      </c>
      <c r="D19" s="25">
        <f>C19-B19</f>
        <v>-13095</v>
      </c>
      <c r="E19" s="26">
        <f>D19/B19</f>
        <v>-0.059238651014453414</v>
      </c>
      <c r="F19" s="429">
        <f>C19/B19</f>
        <v>0.9407613489855465</v>
      </c>
      <c r="G19" s="16"/>
      <c r="H19" s="17"/>
      <c r="I19" s="187"/>
      <c r="J19" s="187"/>
      <c r="K19" s="187"/>
      <c r="L19" s="187"/>
      <c r="M19" s="187"/>
      <c r="N19" s="187"/>
      <c r="O19" s="187"/>
      <c r="P19" s="187"/>
      <c r="Q19" s="186"/>
      <c r="R19" s="186"/>
      <c r="S19" s="186"/>
      <c r="T19" s="186"/>
    </row>
    <row r="20" spans="1:20" ht="27.75" customHeight="1">
      <c r="A20" s="24" t="s">
        <v>85</v>
      </c>
      <c r="B20" s="428">
        <v>135140</v>
      </c>
      <c r="C20" s="25">
        <v>124397</v>
      </c>
      <c r="D20" s="25">
        <f>C20-B20</f>
        <v>-10743</v>
      </c>
      <c r="E20" s="26">
        <f>D20/B20</f>
        <v>-0.07949533816782596</v>
      </c>
      <c r="F20" s="429">
        <f>C20/B20</f>
        <v>0.920504661832174</v>
      </c>
      <c r="G20" s="16"/>
      <c r="H20" s="17"/>
      <c r="I20" s="187"/>
      <c r="J20" s="187"/>
      <c r="K20" s="187"/>
      <c r="L20" s="187"/>
      <c r="M20" s="187"/>
      <c r="N20" s="187"/>
      <c r="O20" s="187"/>
      <c r="P20" s="187"/>
      <c r="Q20" s="186"/>
      <c r="R20" s="186"/>
      <c r="S20" s="186"/>
      <c r="T20" s="186"/>
    </row>
    <row r="21" spans="1:8" ht="28.5" customHeight="1">
      <c r="A21" s="24" t="s">
        <v>19</v>
      </c>
      <c r="B21" s="27">
        <f>B19+B20</f>
        <v>356195</v>
      </c>
      <c r="C21" s="27">
        <f>C19+C20</f>
        <v>332357</v>
      </c>
      <c r="D21" s="25">
        <f>C21-B21</f>
        <v>-23838</v>
      </c>
      <c r="E21" s="26">
        <f>D21/B21</f>
        <v>-0.06692401633936468</v>
      </c>
      <c r="F21" s="429">
        <f>C21/B21</f>
        <v>0.9330759836606354</v>
      </c>
      <c r="G21" s="3"/>
      <c r="H21" s="4"/>
    </row>
    <row r="22" spans="1:8" ht="16.5">
      <c r="A22" s="8"/>
      <c r="B22" s="8"/>
      <c r="C22" s="8"/>
      <c r="D22" s="8"/>
      <c r="E22" s="8"/>
      <c r="F22" s="7"/>
      <c r="G22" s="3"/>
      <c r="H22" s="4"/>
    </row>
    <row r="23" spans="1:7" ht="16.5">
      <c r="A23" s="8"/>
      <c r="B23" s="8"/>
      <c r="C23" s="8"/>
      <c r="D23" s="8"/>
      <c r="E23" s="8"/>
      <c r="F23" s="7"/>
      <c r="G23" s="3"/>
    </row>
    <row r="24" spans="1:16" ht="20.25" customHeight="1">
      <c r="A24" s="652" t="s">
        <v>215</v>
      </c>
      <c r="B24" s="652"/>
      <c r="C24" s="652"/>
      <c r="D24" s="652"/>
      <c r="E24" s="1"/>
      <c r="F24" s="7"/>
      <c r="G24" s="29"/>
      <c r="H24" s="174"/>
      <c r="I24" s="174"/>
      <c r="J24" s="174"/>
      <c r="K24" s="174"/>
      <c r="L24" s="174"/>
      <c r="M24" s="174"/>
      <c r="N24" s="174"/>
      <c r="O24" s="174"/>
      <c r="P24" s="174"/>
    </row>
    <row r="25" spans="1:16" ht="20.25" customHeight="1">
      <c r="A25" s="28"/>
      <c r="B25" s="28"/>
      <c r="C25" s="28"/>
      <c r="D25" s="28"/>
      <c r="E25" s="1"/>
      <c r="F25" s="7"/>
      <c r="G25" s="29"/>
      <c r="H25" s="174"/>
      <c r="I25" s="174"/>
      <c r="J25" s="174"/>
      <c r="K25" s="174"/>
      <c r="L25" s="174"/>
      <c r="M25" s="174"/>
      <c r="N25" s="174"/>
      <c r="O25" s="174"/>
      <c r="P25" s="174"/>
    </row>
    <row r="26" spans="1:16" ht="52.5" customHeight="1">
      <c r="A26" s="30" t="s">
        <v>136</v>
      </c>
      <c r="B26" s="30" t="s">
        <v>84</v>
      </c>
      <c r="C26" s="30" t="s">
        <v>243</v>
      </c>
      <c r="D26" s="31"/>
      <c r="E26" s="1"/>
      <c r="F26" s="7"/>
      <c r="G26" s="29"/>
      <c r="H26" s="174"/>
      <c r="I26" s="174"/>
      <c r="J26" s="174"/>
      <c r="K26" s="174"/>
      <c r="L26" s="174"/>
      <c r="M26" s="174"/>
      <c r="N26" s="174"/>
      <c r="O26" s="174"/>
      <c r="P26" s="174"/>
    </row>
    <row r="27" spans="1:16" ht="27" customHeight="1">
      <c r="A27" s="32">
        <v>1</v>
      </c>
      <c r="B27" s="33" t="s">
        <v>137</v>
      </c>
      <c r="C27" s="32">
        <v>166</v>
      </c>
      <c r="D27" s="1"/>
      <c r="E27" s="1"/>
      <c r="F27" s="7"/>
      <c r="G27" s="29"/>
      <c r="H27" s="174"/>
      <c r="I27" s="174"/>
      <c r="J27" s="174"/>
      <c r="K27" s="174"/>
      <c r="L27" s="174"/>
      <c r="M27" s="174"/>
      <c r="N27" s="174"/>
      <c r="O27" s="174"/>
      <c r="P27" s="174"/>
    </row>
    <row r="28" spans="1:16" ht="27" customHeight="1">
      <c r="A28" s="32">
        <v>2</v>
      </c>
      <c r="B28" s="33" t="s">
        <v>138</v>
      </c>
      <c r="C28" s="32">
        <v>166</v>
      </c>
      <c r="D28" s="1"/>
      <c r="E28" s="1"/>
      <c r="F28" s="7"/>
      <c r="G28" s="29"/>
      <c r="H28" s="174"/>
      <c r="I28" s="174"/>
      <c r="J28" s="174"/>
      <c r="K28" s="174"/>
      <c r="L28" s="174"/>
      <c r="M28" s="174"/>
      <c r="N28" s="174"/>
      <c r="O28" s="174"/>
      <c r="P28" s="174"/>
    </row>
    <row r="29" spans="1:7" ht="16.5">
      <c r="A29" s="8"/>
      <c r="B29" s="8"/>
      <c r="C29" s="8"/>
      <c r="D29" s="8"/>
      <c r="E29" s="8"/>
      <c r="F29" s="7"/>
      <c r="G29" s="3"/>
    </row>
    <row r="30" spans="1:7" ht="16.5">
      <c r="A30" s="8"/>
      <c r="B30" s="8"/>
      <c r="C30" s="8"/>
      <c r="D30" s="8"/>
      <c r="E30" s="8"/>
      <c r="F30" s="7"/>
      <c r="G30" s="3"/>
    </row>
    <row r="31" spans="1:7" ht="19.5" customHeight="1">
      <c r="A31" s="644" t="s">
        <v>63</v>
      </c>
      <c r="B31" s="644"/>
      <c r="C31" s="644"/>
      <c r="D31" s="655"/>
      <c r="E31" s="655"/>
      <c r="F31" s="35"/>
      <c r="G31" s="3"/>
    </row>
    <row r="32" spans="1:7" ht="19.5" customHeight="1">
      <c r="A32" s="13"/>
      <c r="B32" s="13"/>
      <c r="C32" s="13"/>
      <c r="D32" s="34"/>
      <c r="E32" s="34"/>
      <c r="F32" s="35"/>
      <c r="G32" s="3"/>
    </row>
    <row r="33" spans="1:7" ht="62.25" customHeight="1">
      <c r="A33" s="36" t="s">
        <v>66</v>
      </c>
      <c r="B33" s="30" t="s">
        <v>243</v>
      </c>
      <c r="C33" s="30" t="s">
        <v>245</v>
      </c>
      <c r="D33" s="30" t="s">
        <v>5</v>
      </c>
      <c r="E33" s="37" t="s">
        <v>59</v>
      </c>
      <c r="F33" s="35"/>
      <c r="G33" s="3"/>
    </row>
    <row r="34" spans="1:7" ht="28.5" customHeight="1">
      <c r="A34" s="38" t="s">
        <v>27</v>
      </c>
      <c r="B34" s="39">
        <v>166</v>
      </c>
      <c r="C34" s="40">
        <v>163</v>
      </c>
      <c r="D34" s="41">
        <f>C34-B34</f>
        <v>-3</v>
      </c>
      <c r="E34" s="42">
        <f>D34/B34</f>
        <v>-0.018072289156626505</v>
      </c>
      <c r="F34" s="104">
        <f>C34/B34</f>
        <v>0.9819277108433735</v>
      </c>
      <c r="G34" s="3"/>
    </row>
    <row r="35" spans="1:7" ht="33" customHeight="1">
      <c r="A35" s="38" t="s">
        <v>85</v>
      </c>
      <c r="B35" s="39">
        <v>166</v>
      </c>
      <c r="C35" s="40">
        <v>161</v>
      </c>
      <c r="D35" s="41">
        <f>C35-B35</f>
        <v>-5</v>
      </c>
      <c r="E35" s="42">
        <f>D35/B35</f>
        <v>-0.030120481927710843</v>
      </c>
      <c r="F35" s="104">
        <f>C35/B35</f>
        <v>0.9698795180722891</v>
      </c>
      <c r="G35" s="3"/>
    </row>
    <row r="36" spans="1:7" ht="25.5" customHeight="1">
      <c r="A36" s="38" t="s">
        <v>83</v>
      </c>
      <c r="B36" s="39">
        <f>AVERAGE(B34:B35)</f>
        <v>166</v>
      </c>
      <c r="C36" s="41">
        <f>AVERAGE(C34:C35)</f>
        <v>162</v>
      </c>
      <c r="D36" s="41">
        <f>(D34+D35)/2</f>
        <v>-4</v>
      </c>
      <c r="E36" s="42">
        <f>D36/B36</f>
        <v>-0.024096385542168676</v>
      </c>
      <c r="F36" s="104">
        <f>C36/B36</f>
        <v>0.9759036144578314</v>
      </c>
      <c r="G36" s="3"/>
    </row>
    <row r="37" spans="1:7" ht="16.5">
      <c r="A37" s="43"/>
      <c r="B37" s="44"/>
      <c r="C37" s="44"/>
      <c r="D37" s="45"/>
      <c r="E37" s="46"/>
      <c r="F37" s="7"/>
      <c r="G37" s="3"/>
    </row>
    <row r="38" spans="1:7" ht="16.5">
      <c r="A38" s="43"/>
      <c r="B38" s="44"/>
      <c r="C38" s="44"/>
      <c r="D38" s="45"/>
      <c r="E38" s="46"/>
      <c r="F38" s="7"/>
      <c r="G38" s="3"/>
    </row>
    <row r="39" spans="1:7" ht="17.25">
      <c r="A39" s="644" t="s">
        <v>183</v>
      </c>
      <c r="B39" s="644"/>
      <c r="C39" s="644"/>
      <c r="D39" s="644"/>
      <c r="E39" s="47"/>
      <c r="F39" s="7"/>
      <c r="G39" s="3"/>
    </row>
    <row r="40" spans="1:7" ht="17.25">
      <c r="A40" s="13"/>
      <c r="B40" s="13"/>
      <c r="C40" s="13"/>
      <c r="D40" s="13"/>
      <c r="E40" s="47"/>
      <c r="F40" s="7"/>
      <c r="G40" s="3"/>
    </row>
    <row r="41" spans="1:7" ht="17.25">
      <c r="A41" s="644" t="s">
        <v>208</v>
      </c>
      <c r="B41" s="644"/>
      <c r="C41" s="644"/>
      <c r="D41" s="644"/>
      <c r="E41" s="47"/>
      <c r="F41" s="7"/>
      <c r="G41" s="3"/>
    </row>
    <row r="42" spans="1:7" ht="17.25">
      <c r="A42" s="13"/>
      <c r="B42" s="13"/>
      <c r="C42" s="13"/>
      <c r="D42" s="13"/>
      <c r="E42" s="47"/>
      <c r="F42" s="7"/>
      <c r="G42" s="3"/>
    </row>
    <row r="43" spans="1:20" s="191" customFormat="1" ht="57.75" customHeight="1">
      <c r="A43" s="30" t="s">
        <v>66</v>
      </c>
      <c r="B43" s="30" t="s">
        <v>244</v>
      </c>
      <c r="C43" s="30" t="s">
        <v>209</v>
      </c>
      <c r="D43" s="30" t="s">
        <v>61</v>
      </c>
      <c r="E43" s="37" t="s">
        <v>59</v>
      </c>
      <c r="F43" s="21"/>
      <c r="G43" s="22"/>
      <c r="H43" s="189"/>
      <c r="I43" s="189"/>
      <c r="J43" s="197"/>
      <c r="K43" s="197"/>
      <c r="L43" s="197"/>
      <c r="M43" s="197"/>
      <c r="N43" s="197"/>
      <c r="O43" s="197"/>
      <c r="P43" s="189"/>
      <c r="Q43" s="190"/>
      <c r="R43" s="190"/>
      <c r="S43" s="190"/>
      <c r="T43" s="190"/>
    </row>
    <row r="44" spans="1:20" s="191" customFormat="1" ht="24" customHeight="1">
      <c r="A44" s="48" t="s">
        <v>27</v>
      </c>
      <c r="B44" s="49">
        <v>36695130</v>
      </c>
      <c r="C44" s="50">
        <v>33897480</v>
      </c>
      <c r="D44" s="49">
        <f>C44-B44</f>
        <v>-2797650</v>
      </c>
      <c r="E44" s="51">
        <f>D44/B44</f>
        <v>-0.07624036214069824</v>
      </c>
      <c r="F44" s="21"/>
      <c r="G44" s="23"/>
      <c r="H44" s="189"/>
      <c r="I44" s="189"/>
      <c r="J44" s="197"/>
      <c r="K44" s="197"/>
      <c r="L44" s="197"/>
      <c r="M44" s="197"/>
      <c r="N44" s="197"/>
      <c r="O44" s="197"/>
      <c r="P44" s="197"/>
      <c r="Q44" s="190"/>
      <c r="R44" s="190"/>
      <c r="S44" s="189"/>
      <c r="T44" s="190"/>
    </row>
    <row r="45" spans="1:20" s="191" customFormat="1" ht="28.5" customHeight="1">
      <c r="A45" s="48" t="s">
        <v>85</v>
      </c>
      <c r="B45" s="49">
        <v>22433240</v>
      </c>
      <c r="C45" s="49">
        <v>20027917</v>
      </c>
      <c r="D45" s="49">
        <f>C45-B45</f>
        <v>-2405323</v>
      </c>
      <c r="E45" s="51">
        <f>D45/B45</f>
        <v>-0.10722138219891554</v>
      </c>
      <c r="F45" s="21"/>
      <c r="G45" s="22"/>
      <c r="H45" s="22"/>
      <c r="I45" s="22"/>
      <c r="J45" s="22"/>
      <c r="K45" s="189"/>
      <c r="L45" s="189"/>
      <c r="M45" s="189"/>
      <c r="N45" s="189"/>
      <c r="O45" s="189"/>
      <c r="P45" s="198"/>
      <c r="Q45" s="190"/>
      <c r="R45" s="190"/>
      <c r="S45" s="189"/>
      <c r="T45" s="190"/>
    </row>
    <row r="46" spans="1:10" ht="28.5" customHeight="1">
      <c r="A46" s="48" t="s">
        <v>19</v>
      </c>
      <c r="B46" s="52">
        <f>SUM(B44:B45)</f>
        <v>59128370</v>
      </c>
      <c r="C46" s="52">
        <f>SUM(C44:C45)</f>
        <v>53925397</v>
      </c>
      <c r="D46" s="49">
        <f>C46-B46</f>
        <v>-5202973</v>
      </c>
      <c r="E46" s="51">
        <f>D46/B46</f>
        <v>-0.0879945278383287</v>
      </c>
      <c r="F46" s="104">
        <f>C46/B46</f>
        <v>0.9120054721616713</v>
      </c>
      <c r="G46" s="3"/>
      <c r="H46" s="4"/>
      <c r="I46" s="4"/>
      <c r="J46" s="4"/>
    </row>
    <row r="47" spans="1:10" ht="16.5">
      <c r="A47" s="43"/>
      <c r="B47" s="44"/>
      <c r="C47" s="44"/>
      <c r="D47" s="45"/>
      <c r="E47" s="53"/>
      <c r="F47" s="7"/>
      <c r="G47" s="3"/>
      <c r="H47" s="4"/>
      <c r="I47" s="4"/>
      <c r="J47" s="4"/>
    </row>
    <row r="48" spans="1:10" ht="14.25" customHeight="1">
      <c r="A48" s="54"/>
      <c r="B48" s="55"/>
      <c r="C48" s="55"/>
      <c r="D48" s="45"/>
      <c r="E48" s="53"/>
      <c r="F48" s="7"/>
      <c r="G48" s="3"/>
      <c r="H48" s="4"/>
      <c r="I48" s="4"/>
      <c r="J48" s="4"/>
    </row>
    <row r="49" spans="1:16" ht="26.25" customHeight="1">
      <c r="A49" s="644" t="s">
        <v>210</v>
      </c>
      <c r="B49" s="644"/>
      <c r="C49" s="644"/>
      <c r="D49" s="644"/>
      <c r="E49" s="644"/>
      <c r="F49" s="644"/>
      <c r="G49" s="644"/>
      <c r="H49" s="644"/>
      <c r="I49" s="644"/>
      <c r="J49" s="644"/>
      <c r="K49" s="200"/>
      <c r="L49" s="200"/>
      <c r="M49" s="200"/>
      <c r="N49" s="200"/>
      <c r="O49" s="200"/>
      <c r="P49" s="174"/>
    </row>
    <row r="50" spans="1:16" ht="26.25" customHeight="1">
      <c r="A50" s="13"/>
      <c r="B50" s="13"/>
      <c r="C50" s="13"/>
      <c r="D50" s="13"/>
      <c r="E50" s="13"/>
      <c r="F50" s="56"/>
      <c r="G50" s="57"/>
      <c r="H50" s="13"/>
      <c r="I50" s="13"/>
      <c r="J50" s="13"/>
      <c r="K50" s="200"/>
      <c r="L50" s="200"/>
      <c r="M50" s="200"/>
      <c r="N50" s="200"/>
      <c r="O50" s="200"/>
      <c r="P50" s="174"/>
    </row>
    <row r="51" spans="1:16" ht="51" customHeight="1">
      <c r="A51" s="30" t="s">
        <v>66</v>
      </c>
      <c r="B51" s="30" t="s">
        <v>211</v>
      </c>
      <c r="C51" s="666" t="s">
        <v>209</v>
      </c>
      <c r="D51" s="666"/>
      <c r="E51" s="30" t="s">
        <v>94</v>
      </c>
      <c r="F51" s="58"/>
      <c r="G51" s="59"/>
      <c r="H51" s="31"/>
      <c r="I51" s="31"/>
      <c r="J51" s="31"/>
      <c r="K51" s="174"/>
      <c r="L51" s="174"/>
      <c r="M51" s="174"/>
      <c r="N51" s="174"/>
      <c r="O51" s="174"/>
      <c r="P51" s="174"/>
    </row>
    <row r="52" spans="1:16" ht="30.75" customHeight="1">
      <c r="A52" s="60" t="s">
        <v>95</v>
      </c>
      <c r="B52" s="25">
        <f>B19*C27</f>
        <v>36695130</v>
      </c>
      <c r="C52" s="659">
        <v>33897480</v>
      </c>
      <c r="D52" s="660"/>
      <c r="E52" s="26">
        <f>C52/B52</f>
        <v>0.9237596378593018</v>
      </c>
      <c r="F52" s="7"/>
      <c r="G52" s="29"/>
      <c r="H52" s="1"/>
      <c r="I52" s="1"/>
      <c r="J52" s="1"/>
      <c r="K52" s="174"/>
      <c r="L52" s="174"/>
      <c r="M52" s="174"/>
      <c r="N52" s="174"/>
      <c r="O52" s="174"/>
      <c r="P52" s="174"/>
    </row>
    <row r="53" spans="1:16" ht="33" customHeight="1">
      <c r="A53" s="60" t="s">
        <v>96</v>
      </c>
      <c r="B53" s="25">
        <f>B20*C28</f>
        <v>22433240</v>
      </c>
      <c r="C53" s="645">
        <v>20027917</v>
      </c>
      <c r="D53" s="646"/>
      <c r="E53" s="26">
        <f>C53/B53</f>
        <v>0.8927786178010845</v>
      </c>
      <c r="F53" s="7"/>
      <c r="G53" s="22"/>
      <c r="H53" s="1"/>
      <c r="I53" s="1"/>
      <c r="J53" s="1"/>
      <c r="K53" s="174"/>
      <c r="L53" s="174"/>
      <c r="M53" s="174"/>
      <c r="N53" s="174"/>
      <c r="O53" s="174"/>
      <c r="P53" s="174"/>
    </row>
    <row r="54" spans="1:16" ht="28.5" customHeight="1">
      <c r="A54" s="48" t="s">
        <v>60</v>
      </c>
      <c r="B54" s="25">
        <f>SUM(B52,B53)</f>
        <v>59128370</v>
      </c>
      <c r="C54" s="647">
        <f>SUM(C52,C53)</f>
        <v>53925397</v>
      </c>
      <c r="D54" s="648"/>
      <c r="E54" s="26">
        <f>C54/B54</f>
        <v>0.9120054721616713</v>
      </c>
      <c r="F54" s="7"/>
      <c r="G54" s="61"/>
      <c r="H54" s="62"/>
      <c r="I54" s="62"/>
      <c r="J54" s="1"/>
      <c r="K54" s="174"/>
      <c r="L54" s="174"/>
      <c r="M54" s="174"/>
      <c r="N54" s="174"/>
      <c r="O54" s="174"/>
      <c r="P54" s="174"/>
    </row>
    <row r="55" spans="1:20" s="191" customFormat="1" ht="15" customHeight="1">
      <c r="A55" s="203"/>
      <c r="B55" s="203"/>
      <c r="C55" s="203"/>
      <c r="D55" s="203"/>
      <c r="E55" s="196"/>
      <c r="F55" s="180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90"/>
      <c r="R55" s="190"/>
      <c r="S55" s="190"/>
      <c r="T55" s="190"/>
    </row>
    <row r="56" spans="1:16" s="178" customFormat="1" ht="15">
      <c r="A56" s="204"/>
      <c r="B56" s="205"/>
      <c r="C56" s="205"/>
      <c r="D56" s="206"/>
      <c r="E56" s="206"/>
      <c r="F56" s="180"/>
      <c r="G56" s="207"/>
      <c r="H56" s="208"/>
      <c r="I56" s="208"/>
      <c r="J56" s="208"/>
      <c r="K56" s="208"/>
      <c r="L56" s="208"/>
      <c r="M56" s="208"/>
      <c r="N56" s="208"/>
      <c r="O56" s="208"/>
      <c r="P56" s="208"/>
    </row>
    <row r="57" spans="1:16" s="178" customFormat="1" ht="15">
      <c r="A57" s="63"/>
      <c r="B57" s="64"/>
      <c r="C57" s="64"/>
      <c r="D57" s="65"/>
      <c r="E57" s="65"/>
      <c r="F57" s="7"/>
      <c r="G57" s="66"/>
      <c r="H57" s="208"/>
      <c r="I57" s="208"/>
      <c r="J57" s="208"/>
      <c r="K57" s="208"/>
      <c r="L57" s="208"/>
      <c r="M57" s="208"/>
      <c r="N57" s="208"/>
      <c r="O57" s="208"/>
      <c r="P57" s="208"/>
    </row>
    <row r="58" spans="1:16" s="178" customFormat="1" ht="15">
      <c r="A58" s="63"/>
      <c r="B58" s="64"/>
      <c r="C58" s="64"/>
      <c r="D58" s="65"/>
      <c r="E58" s="65"/>
      <c r="F58" s="7"/>
      <c r="G58" s="66"/>
      <c r="H58" s="208"/>
      <c r="I58" s="208"/>
      <c r="J58" s="208"/>
      <c r="K58" s="208"/>
      <c r="L58" s="208"/>
      <c r="M58" s="208"/>
      <c r="N58" s="208"/>
      <c r="O58" s="208"/>
      <c r="P58" s="208"/>
    </row>
    <row r="59" spans="1:20" ht="18" customHeight="1">
      <c r="A59" s="644" t="s">
        <v>146</v>
      </c>
      <c r="B59" s="644"/>
      <c r="C59" s="644"/>
      <c r="D59" s="67"/>
      <c r="E59" s="68"/>
      <c r="F59" s="58"/>
      <c r="G59" s="69"/>
      <c r="H59" s="210"/>
      <c r="I59" s="210"/>
      <c r="J59" s="210"/>
      <c r="K59" s="210"/>
      <c r="L59" s="210"/>
      <c r="M59" s="210"/>
      <c r="N59" s="210"/>
      <c r="O59" s="210"/>
      <c r="P59" s="210"/>
      <c r="Q59" s="202"/>
      <c r="R59" s="202"/>
      <c r="S59" s="202"/>
      <c r="T59" s="202"/>
    </row>
    <row r="60" spans="1:20" ht="18" customHeight="1">
      <c r="A60" s="13"/>
      <c r="B60" s="13"/>
      <c r="C60" s="13"/>
      <c r="D60" s="67"/>
      <c r="E60" s="68"/>
      <c r="F60" s="58"/>
      <c r="G60" s="69"/>
      <c r="H60" s="210"/>
      <c r="I60" s="210"/>
      <c r="J60" s="210"/>
      <c r="K60" s="210"/>
      <c r="L60" s="210"/>
      <c r="M60" s="210"/>
      <c r="N60" s="210"/>
      <c r="O60" s="210"/>
      <c r="P60" s="210"/>
      <c r="Q60" s="202"/>
      <c r="R60" s="202"/>
      <c r="S60" s="202"/>
      <c r="T60" s="202"/>
    </row>
    <row r="61" spans="1:20" ht="18" customHeight="1">
      <c r="A61" s="644" t="s">
        <v>246</v>
      </c>
      <c r="B61" s="644"/>
      <c r="C61" s="644"/>
      <c r="D61" s="644"/>
      <c r="E61" s="644"/>
      <c r="F61" s="644"/>
      <c r="G61" s="644"/>
      <c r="H61" s="200"/>
      <c r="I61" s="200"/>
      <c r="J61" s="200"/>
      <c r="K61" s="200"/>
      <c r="L61" s="200"/>
      <c r="M61" s="200"/>
      <c r="N61" s="200"/>
      <c r="O61" s="200"/>
      <c r="P61" s="211"/>
      <c r="Q61" s="200"/>
      <c r="R61" s="200"/>
      <c r="S61" s="200"/>
      <c r="T61" s="200"/>
    </row>
    <row r="62" spans="1:20" ht="18" customHeight="1">
      <c r="A62" s="13"/>
      <c r="B62" s="13"/>
      <c r="C62" s="13"/>
      <c r="D62" s="13"/>
      <c r="E62" s="13"/>
      <c r="F62" s="56"/>
      <c r="G62" s="57"/>
      <c r="H62" s="200"/>
      <c r="I62" s="200"/>
      <c r="J62" s="200"/>
      <c r="K62" s="200"/>
      <c r="L62" s="200"/>
      <c r="M62" s="200"/>
      <c r="N62" s="200"/>
      <c r="O62" s="200"/>
      <c r="P62" s="211"/>
      <c r="Q62" s="200"/>
      <c r="R62" s="200"/>
      <c r="S62" s="200"/>
      <c r="T62" s="200"/>
    </row>
    <row r="63" spans="1:20" ht="43.5" customHeight="1">
      <c r="A63" s="36" t="s">
        <v>2</v>
      </c>
      <c r="B63" s="36" t="s">
        <v>67</v>
      </c>
      <c r="C63" s="36" t="s">
        <v>68</v>
      </c>
      <c r="D63" s="36" t="s">
        <v>98</v>
      </c>
      <c r="E63" s="70" t="s">
        <v>69</v>
      </c>
      <c r="F63" s="71" t="s">
        <v>70</v>
      </c>
      <c r="G63" s="69"/>
      <c r="H63" s="210"/>
      <c r="I63" s="210"/>
      <c r="J63" s="210"/>
      <c r="K63" s="210"/>
      <c r="L63" s="210"/>
      <c r="M63" s="210"/>
      <c r="N63" s="210"/>
      <c r="O63" s="210"/>
      <c r="P63" s="210"/>
      <c r="Q63" s="202"/>
      <c r="R63" s="202"/>
      <c r="S63" s="202"/>
      <c r="T63" s="202"/>
    </row>
    <row r="64" spans="1:20" ht="16.5" customHeight="1">
      <c r="A64" s="72">
        <v>1</v>
      </c>
      <c r="B64" s="32" t="s">
        <v>152</v>
      </c>
      <c r="C64" s="32">
        <v>599</v>
      </c>
      <c r="D64" s="32">
        <v>599</v>
      </c>
      <c r="E64" s="32">
        <f>C64-D64</f>
        <v>0</v>
      </c>
      <c r="F64" s="73">
        <f>E64/C64</f>
        <v>0</v>
      </c>
      <c r="G64" s="74"/>
      <c r="H64" s="210"/>
      <c r="I64" s="210"/>
      <c r="J64" s="210"/>
      <c r="K64" s="210"/>
      <c r="L64" s="210"/>
      <c r="M64" s="210"/>
      <c r="N64" s="210"/>
      <c r="O64" s="210"/>
      <c r="P64" s="210"/>
      <c r="Q64" s="202"/>
      <c r="R64" s="202"/>
      <c r="S64" s="202"/>
      <c r="T64" s="202"/>
    </row>
    <row r="65" spans="1:20" ht="18.75" customHeight="1">
      <c r="A65" s="72">
        <v>2</v>
      </c>
      <c r="B65" s="32" t="s">
        <v>153</v>
      </c>
      <c r="C65" s="32">
        <v>587</v>
      </c>
      <c r="D65" s="32">
        <v>587</v>
      </c>
      <c r="E65" s="32">
        <f aca="true" t="shared" si="0" ref="E65:E73">C65-D65</f>
        <v>0</v>
      </c>
      <c r="F65" s="73">
        <f aca="true" t="shared" si="1" ref="F65:F73">E65/C65</f>
        <v>0</v>
      </c>
      <c r="G65" s="74"/>
      <c r="H65" s="210"/>
      <c r="I65" s="210"/>
      <c r="J65" s="210"/>
      <c r="K65" s="210"/>
      <c r="L65" s="210"/>
      <c r="M65" s="210"/>
      <c r="N65" s="210"/>
      <c r="O65" s="210"/>
      <c r="P65" s="210"/>
      <c r="Q65" s="202"/>
      <c r="R65" s="202"/>
      <c r="S65" s="202"/>
      <c r="T65" s="202"/>
    </row>
    <row r="66" spans="1:20" ht="15.75" customHeight="1">
      <c r="A66" s="72">
        <v>3</v>
      </c>
      <c r="B66" s="32" t="s">
        <v>154</v>
      </c>
      <c r="C66" s="32">
        <v>456</v>
      </c>
      <c r="D66" s="32">
        <v>456</v>
      </c>
      <c r="E66" s="32">
        <f t="shared" si="0"/>
        <v>0</v>
      </c>
      <c r="F66" s="73">
        <f t="shared" si="1"/>
        <v>0</v>
      </c>
      <c r="G66" s="74"/>
      <c r="H66" s="210"/>
      <c r="I66" s="210"/>
      <c r="J66" s="210"/>
      <c r="K66" s="210"/>
      <c r="L66" s="210"/>
      <c r="M66" s="210"/>
      <c r="N66" s="210"/>
      <c r="O66" s="210"/>
      <c r="P66" s="210"/>
      <c r="Q66" s="202"/>
      <c r="R66" s="202"/>
      <c r="S66" s="202"/>
      <c r="T66" s="202"/>
    </row>
    <row r="67" spans="1:20" ht="17.25" customHeight="1">
      <c r="A67" s="72">
        <v>4</v>
      </c>
      <c r="B67" s="32" t="s">
        <v>155</v>
      </c>
      <c r="C67" s="32">
        <v>528</v>
      </c>
      <c r="D67" s="32">
        <v>528</v>
      </c>
      <c r="E67" s="32">
        <f t="shared" si="0"/>
        <v>0</v>
      </c>
      <c r="F67" s="73">
        <f t="shared" si="1"/>
        <v>0</v>
      </c>
      <c r="G67" s="74"/>
      <c r="H67" s="210"/>
      <c r="I67" s="210"/>
      <c r="J67" s="210"/>
      <c r="K67" s="210"/>
      <c r="L67" s="210"/>
      <c r="M67" s="210"/>
      <c r="N67" s="210"/>
      <c r="O67" s="210"/>
      <c r="P67" s="210"/>
      <c r="Q67" s="202"/>
      <c r="R67" s="202"/>
      <c r="S67" s="202"/>
      <c r="T67" s="202"/>
    </row>
    <row r="68" spans="1:20" ht="17.25" customHeight="1">
      <c r="A68" s="72">
        <v>5</v>
      </c>
      <c r="B68" s="32" t="s">
        <v>156</v>
      </c>
      <c r="C68" s="32">
        <v>617</v>
      </c>
      <c r="D68" s="32">
        <v>617</v>
      </c>
      <c r="E68" s="32">
        <f t="shared" si="0"/>
        <v>0</v>
      </c>
      <c r="F68" s="73">
        <f t="shared" si="1"/>
        <v>0</v>
      </c>
      <c r="G68" s="74"/>
      <c r="H68" s="210"/>
      <c r="I68" s="210"/>
      <c r="J68" s="210"/>
      <c r="K68" s="210"/>
      <c r="L68" s="210"/>
      <c r="M68" s="210"/>
      <c r="N68" s="210"/>
      <c r="O68" s="210"/>
      <c r="P68" s="210"/>
      <c r="Q68" s="202"/>
      <c r="R68" s="202"/>
      <c r="S68" s="202"/>
      <c r="T68" s="202"/>
    </row>
    <row r="69" spans="1:20" ht="17.25" customHeight="1">
      <c r="A69" s="72">
        <v>6</v>
      </c>
      <c r="B69" s="32" t="s">
        <v>157</v>
      </c>
      <c r="C69" s="32">
        <v>322</v>
      </c>
      <c r="D69" s="32">
        <v>322</v>
      </c>
      <c r="E69" s="32">
        <f t="shared" si="0"/>
        <v>0</v>
      </c>
      <c r="F69" s="73">
        <f t="shared" si="1"/>
        <v>0</v>
      </c>
      <c r="G69" s="74"/>
      <c r="H69" s="210"/>
      <c r="I69" s="210"/>
      <c r="J69" s="210"/>
      <c r="K69" s="210"/>
      <c r="L69" s="210"/>
      <c r="M69" s="210"/>
      <c r="N69" s="210"/>
      <c r="O69" s="210"/>
      <c r="P69" s="210"/>
      <c r="Q69" s="202"/>
      <c r="R69" s="202"/>
      <c r="S69" s="202"/>
      <c r="T69" s="202"/>
    </row>
    <row r="70" spans="1:20" ht="17.25" customHeight="1">
      <c r="A70" s="72">
        <v>7</v>
      </c>
      <c r="B70" s="32" t="s">
        <v>158</v>
      </c>
      <c r="C70" s="32">
        <v>475</v>
      </c>
      <c r="D70" s="32">
        <v>475</v>
      </c>
      <c r="E70" s="32">
        <f t="shared" si="0"/>
        <v>0</v>
      </c>
      <c r="F70" s="73">
        <f t="shared" si="1"/>
        <v>0</v>
      </c>
      <c r="G70" s="74"/>
      <c r="H70" s="210"/>
      <c r="I70" s="210"/>
      <c r="J70" s="210"/>
      <c r="K70" s="210"/>
      <c r="L70" s="210"/>
      <c r="M70" s="210"/>
      <c r="N70" s="210"/>
      <c r="O70" s="210"/>
      <c r="P70" s="210"/>
      <c r="Q70" s="202"/>
      <c r="R70" s="202"/>
      <c r="S70" s="202"/>
      <c r="T70" s="202"/>
    </row>
    <row r="71" spans="1:20" ht="17.25" customHeight="1">
      <c r="A71" s="72">
        <v>8</v>
      </c>
      <c r="B71" s="32" t="s">
        <v>159</v>
      </c>
      <c r="C71" s="32">
        <v>812</v>
      </c>
      <c r="D71" s="32">
        <v>812</v>
      </c>
      <c r="E71" s="32">
        <f t="shared" si="0"/>
        <v>0</v>
      </c>
      <c r="F71" s="73">
        <f t="shared" si="1"/>
        <v>0</v>
      </c>
      <c r="G71" s="74"/>
      <c r="H71" s="210"/>
      <c r="I71" s="210"/>
      <c r="J71" s="210"/>
      <c r="K71" s="210"/>
      <c r="L71" s="210"/>
      <c r="M71" s="210"/>
      <c r="N71" s="210"/>
      <c r="O71" s="210"/>
      <c r="P71" s="210"/>
      <c r="Q71" s="202"/>
      <c r="R71" s="202"/>
      <c r="S71" s="202"/>
      <c r="T71" s="202"/>
    </row>
    <row r="72" spans="1:20" ht="22.5" customHeight="1">
      <c r="A72" s="48"/>
      <c r="B72" s="32" t="s">
        <v>19</v>
      </c>
      <c r="C72" s="32">
        <f>SUM(C64:C71)</f>
        <v>4396</v>
      </c>
      <c r="D72" s="32">
        <f>SUM(D64:D71)</f>
        <v>4396</v>
      </c>
      <c r="E72" s="32">
        <f t="shared" si="0"/>
        <v>0</v>
      </c>
      <c r="F72" s="73">
        <f t="shared" si="1"/>
        <v>0</v>
      </c>
      <c r="G72" s="74"/>
      <c r="H72" s="210"/>
      <c r="I72" s="210"/>
      <c r="J72" s="210"/>
      <c r="K72" s="210"/>
      <c r="L72" s="210"/>
      <c r="M72" s="210"/>
      <c r="N72" s="210"/>
      <c r="O72" s="210"/>
      <c r="P72" s="210"/>
      <c r="Q72" s="202"/>
      <c r="R72" s="202"/>
      <c r="S72" s="202"/>
      <c r="T72" s="202"/>
    </row>
    <row r="73" spans="1:20" ht="22.5" customHeight="1">
      <c r="A73" s="43"/>
      <c r="B73" s="75">
        <v>6529</v>
      </c>
      <c r="C73" s="76">
        <f>C72+C87</f>
        <v>6524</v>
      </c>
      <c r="D73" s="76">
        <f>C73/B73</f>
        <v>0.9992341859396539</v>
      </c>
      <c r="E73" s="76">
        <f t="shared" si="0"/>
        <v>6523.00076581406</v>
      </c>
      <c r="F73" s="77">
        <f t="shared" si="1"/>
        <v>0.9998468371879308</v>
      </c>
      <c r="G73" s="74"/>
      <c r="H73" s="210"/>
      <c r="I73" s="210"/>
      <c r="J73" s="210"/>
      <c r="K73" s="210"/>
      <c r="L73" s="210"/>
      <c r="M73" s="210"/>
      <c r="N73" s="210"/>
      <c r="O73" s="210"/>
      <c r="P73" s="210"/>
      <c r="Q73" s="202"/>
      <c r="R73" s="202"/>
      <c r="S73" s="202"/>
      <c r="T73" s="202"/>
    </row>
    <row r="74" spans="1:20" ht="22.5" customHeight="1">
      <c r="A74" s="195"/>
      <c r="B74" s="204"/>
      <c r="C74" s="214"/>
      <c r="D74" s="214"/>
      <c r="E74" s="214"/>
      <c r="F74" s="215"/>
      <c r="G74" s="212"/>
      <c r="H74" s="210"/>
      <c r="I74" s="210"/>
      <c r="J74" s="210"/>
      <c r="K74" s="210"/>
      <c r="L74" s="210"/>
      <c r="M74" s="210"/>
      <c r="N74" s="210"/>
      <c r="O74" s="210"/>
      <c r="P74" s="210"/>
      <c r="Q74" s="202"/>
      <c r="R74" s="202"/>
      <c r="S74" s="202"/>
      <c r="T74" s="202"/>
    </row>
    <row r="75" spans="2:20" ht="12.75" customHeight="1">
      <c r="B75" s="216"/>
      <c r="C75" s="217"/>
      <c r="D75" s="217"/>
      <c r="E75" s="218"/>
      <c r="F75" s="219"/>
      <c r="G75" s="212"/>
      <c r="H75" s="210"/>
      <c r="I75" s="210"/>
      <c r="J75" s="210"/>
      <c r="K75" s="210"/>
      <c r="L75" s="210"/>
      <c r="M75" s="210"/>
      <c r="N75" s="210"/>
      <c r="O75" s="210"/>
      <c r="P75" s="210"/>
      <c r="Q75" s="202"/>
      <c r="R75" s="202"/>
      <c r="S75" s="202"/>
      <c r="T75" s="202"/>
    </row>
    <row r="76" spans="1:20" ht="21.75" customHeight="1">
      <c r="A76" s="644" t="s">
        <v>247</v>
      </c>
      <c r="B76" s="644"/>
      <c r="C76" s="644"/>
      <c r="D76" s="644"/>
      <c r="E76" s="644"/>
      <c r="F76" s="644"/>
      <c r="G76" s="644"/>
      <c r="H76" s="644"/>
      <c r="I76" s="644"/>
      <c r="J76" s="644"/>
      <c r="K76" s="644"/>
      <c r="L76" s="644"/>
      <c r="M76" s="644"/>
      <c r="N76" s="644"/>
      <c r="O76" s="644"/>
      <c r="P76" s="644"/>
      <c r="Q76" s="644"/>
      <c r="R76" s="644"/>
      <c r="S76" s="644"/>
      <c r="T76" s="644"/>
    </row>
    <row r="77" spans="1:20" ht="21.75" customHeight="1">
      <c r="A77" s="13"/>
      <c r="B77" s="13"/>
      <c r="C77" s="13"/>
      <c r="D77" s="13"/>
      <c r="E77" s="13"/>
      <c r="F77" s="56"/>
      <c r="G77" s="57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7" ht="45.75" customHeight="1">
      <c r="A78" s="36" t="s">
        <v>2</v>
      </c>
      <c r="B78" s="36" t="s">
        <v>67</v>
      </c>
      <c r="C78" s="36" t="s">
        <v>68</v>
      </c>
      <c r="D78" s="36" t="s">
        <v>98</v>
      </c>
      <c r="E78" s="70" t="s">
        <v>69</v>
      </c>
      <c r="F78" s="71" t="s">
        <v>70</v>
      </c>
      <c r="G78" s="69"/>
      <c r="H78" s="80"/>
      <c r="I78" s="80"/>
      <c r="J78" s="80"/>
      <c r="K78" s="80"/>
      <c r="L78" s="80"/>
      <c r="M78" s="80"/>
      <c r="N78" s="80"/>
      <c r="O78" s="81"/>
      <c r="P78" s="81"/>
      <c r="Q78" s="82"/>
      <c r="R78" s="82"/>
      <c r="S78" s="82"/>
      <c r="T78" s="82"/>
      <c r="U78" s="205"/>
      <c r="V78" s="205"/>
      <c r="W78" s="205"/>
      <c r="X78" s="223"/>
      <c r="Y78" s="205"/>
      <c r="Z78" s="205"/>
      <c r="AA78" s="205"/>
    </row>
    <row r="79" spans="1:27" ht="18" customHeight="1">
      <c r="A79" s="72">
        <v>1</v>
      </c>
      <c r="B79" s="32" t="s">
        <v>152</v>
      </c>
      <c r="C79" s="32">
        <v>318</v>
      </c>
      <c r="D79" s="32">
        <v>318</v>
      </c>
      <c r="E79" s="32">
        <f>C79-D79</f>
        <v>0</v>
      </c>
      <c r="F79" s="73">
        <f>E79/C79</f>
        <v>0</v>
      </c>
      <c r="G79" s="83"/>
      <c r="H79" s="84"/>
      <c r="I79" s="84"/>
      <c r="J79" s="84"/>
      <c r="K79" s="84"/>
      <c r="L79" s="84"/>
      <c r="M79" s="84"/>
      <c r="N79" s="84"/>
      <c r="O79" s="85"/>
      <c r="P79" s="86"/>
      <c r="Q79" s="44"/>
      <c r="R79" s="44"/>
      <c r="S79" s="87"/>
      <c r="T79" s="44"/>
      <c r="U79" s="226"/>
      <c r="V79" s="226"/>
      <c r="W79" s="226"/>
      <c r="X79" s="205"/>
      <c r="Y79" s="227"/>
      <c r="Z79" s="205"/>
      <c r="AA79" s="205"/>
    </row>
    <row r="80" spans="1:27" ht="18" customHeight="1">
      <c r="A80" s="72">
        <v>2</v>
      </c>
      <c r="B80" s="32" t="s">
        <v>153</v>
      </c>
      <c r="C80" s="32">
        <v>288</v>
      </c>
      <c r="D80" s="32">
        <v>288</v>
      </c>
      <c r="E80" s="32">
        <f aca="true" t="shared" si="2" ref="E80:E87">C80-D80</f>
        <v>0</v>
      </c>
      <c r="F80" s="73">
        <f aca="true" t="shared" si="3" ref="F80:F87">E80/C80</f>
        <v>0</v>
      </c>
      <c r="G80" s="83"/>
      <c r="H80" s="84"/>
      <c r="I80" s="84"/>
      <c r="J80" s="84"/>
      <c r="K80" s="84"/>
      <c r="L80" s="84"/>
      <c r="M80" s="84"/>
      <c r="N80" s="84"/>
      <c r="O80" s="85"/>
      <c r="P80" s="86"/>
      <c r="Q80" s="44"/>
      <c r="R80" s="44"/>
      <c r="S80" s="87"/>
      <c r="T80" s="44"/>
      <c r="U80" s="226"/>
      <c r="V80" s="226"/>
      <c r="W80" s="226"/>
      <c r="X80" s="205"/>
      <c r="Y80" s="227"/>
      <c r="Z80" s="205"/>
      <c r="AA80" s="205"/>
    </row>
    <row r="81" spans="1:27" ht="18" customHeight="1">
      <c r="A81" s="72">
        <v>3</v>
      </c>
      <c r="B81" s="32" t="s">
        <v>154</v>
      </c>
      <c r="C81" s="32">
        <v>212</v>
      </c>
      <c r="D81" s="32">
        <v>212</v>
      </c>
      <c r="E81" s="32">
        <f t="shared" si="2"/>
        <v>0</v>
      </c>
      <c r="F81" s="73">
        <f t="shared" si="3"/>
        <v>0</v>
      </c>
      <c r="G81" s="83"/>
      <c r="H81" s="84"/>
      <c r="I81" s="84"/>
      <c r="J81" s="84"/>
      <c r="K81" s="84"/>
      <c r="L81" s="84"/>
      <c r="M81" s="84"/>
      <c r="N81" s="84"/>
      <c r="O81" s="85"/>
      <c r="P81" s="86"/>
      <c r="Q81" s="44"/>
      <c r="R81" s="44"/>
      <c r="S81" s="87"/>
      <c r="T81" s="44"/>
      <c r="U81" s="226"/>
      <c r="V81" s="226"/>
      <c r="W81" s="226"/>
      <c r="X81" s="205"/>
      <c r="Y81" s="227"/>
      <c r="Z81" s="205"/>
      <c r="AA81" s="205"/>
    </row>
    <row r="82" spans="1:27" ht="17.25" customHeight="1">
      <c r="A82" s="72">
        <v>4</v>
      </c>
      <c r="B82" s="32" t="s">
        <v>155</v>
      </c>
      <c r="C82" s="32">
        <v>282</v>
      </c>
      <c r="D82" s="32">
        <v>282</v>
      </c>
      <c r="E82" s="32">
        <f t="shared" si="2"/>
        <v>0</v>
      </c>
      <c r="F82" s="73">
        <f t="shared" si="3"/>
        <v>0</v>
      </c>
      <c r="G82" s="83"/>
      <c r="H82" s="84"/>
      <c r="I82" s="84"/>
      <c r="J82" s="84"/>
      <c r="K82" s="84"/>
      <c r="L82" s="84"/>
      <c r="M82" s="84"/>
      <c r="N82" s="84"/>
      <c r="O82" s="85"/>
      <c r="P82" s="86"/>
      <c r="Q82" s="44"/>
      <c r="R82" s="44"/>
      <c r="S82" s="87"/>
      <c r="T82" s="44"/>
      <c r="U82" s="226"/>
      <c r="V82" s="226"/>
      <c r="W82" s="226"/>
      <c r="X82" s="205"/>
      <c r="Y82" s="227"/>
      <c r="Z82" s="205"/>
      <c r="AA82" s="205"/>
    </row>
    <row r="83" spans="1:27" ht="17.25" customHeight="1">
      <c r="A83" s="72">
        <v>5</v>
      </c>
      <c r="B83" s="32" t="s">
        <v>156</v>
      </c>
      <c r="C83" s="32">
        <v>308</v>
      </c>
      <c r="D83" s="32">
        <v>308</v>
      </c>
      <c r="E83" s="32">
        <f t="shared" si="2"/>
        <v>0</v>
      </c>
      <c r="F83" s="73">
        <f t="shared" si="3"/>
        <v>0</v>
      </c>
      <c r="G83" s="83"/>
      <c r="H83" s="84"/>
      <c r="I83" s="84"/>
      <c r="J83" s="84"/>
      <c r="K83" s="84"/>
      <c r="L83" s="84"/>
      <c r="M83" s="84"/>
      <c r="N83" s="84"/>
      <c r="O83" s="85"/>
      <c r="P83" s="86"/>
      <c r="Q83" s="44"/>
      <c r="R83" s="44"/>
      <c r="S83" s="87"/>
      <c r="T83" s="44"/>
      <c r="U83" s="226"/>
      <c r="V83" s="226"/>
      <c r="W83" s="226"/>
      <c r="X83" s="205"/>
      <c r="Y83" s="227"/>
      <c r="Z83" s="205"/>
      <c r="AA83" s="205"/>
    </row>
    <row r="84" spans="1:27" ht="17.25" customHeight="1">
      <c r="A84" s="72">
        <v>6</v>
      </c>
      <c r="B84" s="32" t="s">
        <v>157</v>
      </c>
      <c r="C84" s="32">
        <v>148</v>
      </c>
      <c r="D84" s="32">
        <v>148</v>
      </c>
      <c r="E84" s="32">
        <f t="shared" si="2"/>
        <v>0</v>
      </c>
      <c r="F84" s="73">
        <f t="shared" si="3"/>
        <v>0</v>
      </c>
      <c r="G84" s="83"/>
      <c r="H84" s="84"/>
      <c r="I84" s="84"/>
      <c r="J84" s="84"/>
      <c r="K84" s="84"/>
      <c r="L84" s="84"/>
      <c r="M84" s="84"/>
      <c r="N84" s="84"/>
      <c r="O84" s="85"/>
      <c r="P84" s="86"/>
      <c r="Q84" s="44"/>
      <c r="R84" s="44"/>
      <c r="S84" s="87"/>
      <c r="T84" s="44"/>
      <c r="U84" s="226"/>
      <c r="V84" s="226"/>
      <c r="W84" s="226"/>
      <c r="X84" s="205"/>
      <c r="Y84" s="227"/>
      <c r="Z84" s="205"/>
      <c r="AA84" s="205"/>
    </row>
    <row r="85" spans="1:27" ht="17.25" customHeight="1">
      <c r="A85" s="72">
        <v>7</v>
      </c>
      <c r="B85" s="32" t="s">
        <v>158</v>
      </c>
      <c r="C85" s="32">
        <v>244</v>
      </c>
      <c r="D85" s="32">
        <v>244</v>
      </c>
      <c r="E85" s="32">
        <f t="shared" si="2"/>
        <v>0</v>
      </c>
      <c r="F85" s="73">
        <f t="shared" si="3"/>
        <v>0</v>
      </c>
      <c r="G85" s="83"/>
      <c r="H85" s="84"/>
      <c r="I85" s="84"/>
      <c r="J85" s="84"/>
      <c r="K85" s="84"/>
      <c r="L85" s="84"/>
      <c r="M85" s="84"/>
      <c r="N85" s="84"/>
      <c r="O85" s="85"/>
      <c r="P85" s="86"/>
      <c r="Q85" s="44"/>
      <c r="R85" s="44"/>
      <c r="S85" s="87"/>
      <c r="T85" s="44"/>
      <c r="U85" s="226"/>
      <c r="V85" s="226"/>
      <c r="W85" s="226"/>
      <c r="X85" s="205"/>
      <c r="Y85" s="227"/>
      <c r="Z85" s="205"/>
      <c r="AA85" s="205"/>
    </row>
    <row r="86" spans="1:27" ht="17.25" customHeight="1">
      <c r="A86" s="72">
        <v>8</v>
      </c>
      <c r="B86" s="32" t="s">
        <v>159</v>
      </c>
      <c r="C86" s="32">
        <v>328</v>
      </c>
      <c r="D86" s="32">
        <v>328</v>
      </c>
      <c r="E86" s="32">
        <f t="shared" si="2"/>
        <v>0</v>
      </c>
      <c r="F86" s="73">
        <f t="shared" si="3"/>
        <v>0</v>
      </c>
      <c r="G86" s="83"/>
      <c r="H86" s="84"/>
      <c r="I86" s="84"/>
      <c r="J86" s="84"/>
      <c r="K86" s="84"/>
      <c r="L86" s="84"/>
      <c r="M86" s="84"/>
      <c r="N86" s="84"/>
      <c r="O86" s="85"/>
      <c r="P86" s="86"/>
      <c r="Q86" s="44"/>
      <c r="R86" s="44"/>
      <c r="S86" s="87"/>
      <c r="T86" s="44"/>
      <c r="U86" s="226"/>
      <c r="V86" s="226"/>
      <c r="W86" s="226"/>
      <c r="X86" s="205"/>
      <c r="Y86" s="227"/>
      <c r="Z86" s="205"/>
      <c r="AA86" s="205"/>
    </row>
    <row r="87" spans="1:27" ht="18" customHeight="1">
      <c r="A87" s="48"/>
      <c r="B87" s="32" t="s">
        <v>19</v>
      </c>
      <c r="C87" s="32">
        <f>SUM(C79:C86)</f>
        <v>2128</v>
      </c>
      <c r="D87" s="32">
        <f>SUM(D79:D86)</f>
        <v>2128</v>
      </c>
      <c r="E87" s="32">
        <f t="shared" si="2"/>
        <v>0</v>
      </c>
      <c r="F87" s="73">
        <f t="shared" si="3"/>
        <v>0</v>
      </c>
      <c r="G87" s="83"/>
      <c r="H87" s="84"/>
      <c r="I87" s="84"/>
      <c r="J87" s="84"/>
      <c r="K87" s="84"/>
      <c r="L87" s="84"/>
      <c r="M87" s="84"/>
      <c r="N87" s="84"/>
      <c r="O87" s="85"/>
      <c r="P87" s="85"/>
      <c r="Q87" s="88"/>
      <c r="R87" s="88"/>
      <c r="S87" s="88"/>
      <c r="T87" s="88"/>
      <c r="U87" s="205"/>
      <c r="V87" s="205"/>
      <c r="W87" s="205"/>
      <c r="X87" s="205"/>
      <c r="Y87" s="229"/>
      <c r="Z87" s="205"/>
      <c r="AA87" s="205"/>
    </row>
    <row r="88" spans="1:27" ht="18" customHeight="1">
      <c r="A88" s="89"/>
      <c r="B88" s="78"/>
      <c r="C88" s="90"/>
      <c r="D88" s="90"/>
      <c r="E88" s="91"/>
      <c r="F88" s="92"/>
      <c r="G88" s="83"/>
      <c r="H88" s="84"/>
      <c r="I88" s="84"/>
      <c r="J88" s="84"/>
      <c r="K88" s="84"/>
      <c r="L88" s="84"/>
      <c r="M88" s="84"/>
      <c r="N88" s="84"/>
      <c r="O88" s="85"/>
      <c r="P88" s="85"/>
      <c r="Q88" s="88"/>
      <c r="R88" s="88"/>
      <c r="S88" s="88"/>
      <c r="T88" s="88"/>
      <c r="U88" s="205"/>
      <c r="V88" s="205"/>
      <c r="W88" s="205"/>
      <c r="X88" s="205"/>
      <c r="Y88" s="229"/>
      <c r="Z88" s="205"/>
      <c r="AA88" s="205"/>
    </row>
    <row r="89" spans="1:27" ht="19.5" customHeight="1">
      <c r="A89" s="89"/>
      <c r="B89" s="93"/>
      <c r="C89" s="93"/>
      <c r="D89" s="93"/>
      <c r="E89" s="93"/>
      <c r="F89" s="94"/>
      <c r="G89" s="83"/>
      <c r="H89" s="224"/>
      <c r="I89" s="224"/>
      <c r="J89" s="224"/>
      <c r="K89" s="224"/>
      <c r="L89" s="224"/>
      <c r="M89" s="224"/>
      <c r="N89" s="224"/>
      <c r="O89" s="225"/>
      <c r="P89" s="225"/>
      <c r="Q89" s="228"/>
      <c r="R89" s="228"/>
      <c r="S89" s="228"/>
      <c r="T89" s="228"/>
      <c r="U89" s="205"/>
      <c r="V89" s="205"/>
      <c r="W89" s="205"/>
      <c r="X89" s="205"/>
      <c r="Y89" s="205"/>
      <c r="Z89" s="205"/>
      <c r="AA89" s="205"/>
    </row>
    <row r="90" spans="1:27" s="193" customFormat="1" ht="16.5">
      <c r="A90" s="644" t="s">
        <v>249</v>
      </c>
      <c r="B90" s="644"/>
      <c r="C90" s="644"/>
      <c r="D90" s="644"/>
      <c r="E90" s="644"/>
      <c r="F90" s="644"/>
      <c r="G90" s="644"/>
      <c r="H90" s="188"/>
      <c r="I90" s="188"/>
      <c r="J90" s="188"/>
      <c r="K90" s="188"/>
      <c r="L90" s="188"/>
      <c r="M90" s="188"/>
      <c r="N90" s="188"/>
      <c r="O90" s="188"/>
      <c r="P90" s="233"/>
      <c r="Q90" s="188"/>
      <c r="R90" s="188"/>
      <c r="S90" s="188"/>
      <c r="T90" s="188"/>
      <c r="U90" s="234"/>
      <c r="V90" s="234"/>
      <c r="W90" s="234"/>
      <c r="X90" s="234"/>
      <c r="Y90" s="234"/>
      <c r="Z90" s="234"/>
      <c r="AA90" s="234"/>
    </row>
    <row r="91" spans="1:27" s="193" customFormat="1" ht="64.5" customHeight="1">
      <c r="A91" s="30" t="s">
        <v>2</v>
      </c>
      <c r="B91" s="30" t="s">
        <v>67</v>
      </c>
      <c r="C91" s="30" t="s">
        <v>216</v>
      </c>
      <c r="D91" s="36" t="s">
        <v>97</v>
      </c>
      <c r="E91" s="100" t="s">
        <v>5</v>
      </c>
      <c r="F91" s="101" t="s">
        <v>6</v>
      </c>
      <c r="G91" s="69"/>
      <c r="H91" s="220"/>
      <c r="I91" s="220"/>
      <c r="J91" s="220"/>
      <c r="K91" s="220"/>
      <c r="L91" s="220"/>
      <c r="M91" s="220"/>
      <c r="N91" s="220"/>
      <c r="O91" s="221"/>
      <c r="P91" s="221"/>
      <c r="Q91" s="222"/>
      <c r="R91" s="222"/>
      <c r="S91" s="222"/>
      <c r="T91" s="222"/>
      <c r="U91" s="234"/>
      <c r="V91" s="234"/>
      <c r="W91" s="234"/>
      <c r="X91" s="234"/>
      <c r="Y91" s="234"/>
      <c r="Z91" s="234"/>
      <c r="AA91" s="234"/>
    </row>
    <row r="92" spans="1:20" ht="16.5">
      <c r="A92" s="95">
        <v>1</v>
      </c>
      <c r="B92" s="32" t="s">
        <v>152</v>
      </c>
      <c r="C92" s="32">
        <v>40779</v>
      </c>
      <c r="D92" s="96">
        <v>39140</v>
      </c>
      <c r="E92" s="96">
        <f>D92-C92</f>
        <v>-1639</v>
      </c>
      <c r="F92" s="97">
        <f>E92/C92</f>
        <v>-0.04019225581794551</v>
      </c>
      <c r="G92" s="83"/>
      <c r="H92" s="224"/>
      <c r="I92" s="224"/>
      <c r="J92" s="224"/>
      <c r="K92" s="224"/>
      <c r="L92" s="224"/>
      <c r="M92" s="224"/>
      <c r="N92" s="224"/>
      <c r="O92" s="224"/>
      <c r="P92" s="224"/>
      <c r="Q92" s="236"/>
      <c r="R92" s="236"/>
      <c r="S92" s="236"/>
      <c r="T92" s="236"/>
    </row>
    <row r="93" spans="1:20" ht="16.5">
      <c r="A93" s="95">
        <v>2</v>
      </c>
      <c r="B93" s="32" t="s">
        <v>153</v>
      </c>
      <c r="C93" s="32">
        <v>30014</v>
      </c>
      <c r="D93" s="96">
        <v>26601</v>
      </c>
      <c r="E93" s="96">
        <f aca="true" t="shared" si="4" ref="E93:E100">D93-C93</f>
        <v>-3413</v>
      </c>
      <c r="F93" s="97">
        <f aca="true" t="shared" si="5" ref="F93:F100">E93/C93</f>
        <v>-0.11371360031985074</v>
      </c>
      <c r="G93" s="83"/>
      <c r="H93" s="224"/>
      <c r="I93" s="224"/>
      <c r="J93" s="224"/>
      <c r="K93" s="224"/>
      <c r="L93" s="224"/>
      <c r="M93" s="224"/>
      <c r="N93" s="224"/>
      <c r="O93" s="224"/>
      <c r="P93" s="224"/>
      <c r="Q93" s="236"/>
      <c r="R93" s="236"/>
      <c r="S93" s="236"/>
      <c r="T93" s="236"/>
    </row>
    <row r="94" spans="1:20" ht="16.5">
      <c r="A94" s="95">
        <v>3</v>
      </c>
      <c r="B94" s="32" t="s">
        <v>154</v>
      </c>
      <c r="C94" s="32">
        <v>17574</v>
      </c>
      <c r="D94" s="96">
        <v>16356</v>
      </c>
      <c r="E94" s="96">
        <f t="shared" si="4"/>
        <v>-1218</v>
      </c>
      <c r="F94" s="97">
        <f t="shared" si="5"/>
        <v>-0.06930693069306931</v>
      </c>
      <c r="G94" s="83"/>
      <c r="H94" s="224"/>
      <c r="I94" s="224"/>
      <c r="J94" s="224"/>
      <c r="K94" s="224"/>
      <c r="L94" s="224"/>
      <c r="M94" s="224"/>
      <c r="N94" s="224"/>
      <c r="O94" s="224"/>
      <c r="P94" s="224"/>
      <c r="Q94" s="236"/>
      <c r="R94" s="236"/>
      <c r="S94" s="236"/>
      <c r="T94" s="236"/>
    </row>
    <row r="95" spans="1:20" ht="16.5">
      <c r="A95" s="95">
        <v>4</v>
      </c>
      <c r="B95" s="32" t="s">
        <v>155</v>
      </c>
      <c r="C95" s="32">
        <v>25281</v>
      </c>
      <c r="D95" s="96">
        <v>23627</v>
      </c>
      <c r="E95" s="96">
        <f t="shared" si="4"/>
        <v>-1654</v>
      </c>
      <c r="F95" s="97">
        <f t="shared" si="5"/>
        <v>-0.06542462719038013</v>
      </c>
      <c r="G95" s="83"/>
      <c r="H95" s="224"/>
      <c r="I95" s="224"/>
      <c r="J95" s="224"/>
      <c r="K95" s="224"/>
      <c r="L95" s="224"/>
      <c r="M95" s="224"/>
      <c r="N95" s="224"/>
      <c r="O95" s="224"/>
      <c r="P95" s="224"/>
      <c r="Q95" s="236"/>
      <c r="R95" s="236"/>
      <c r="S95" s="236"/>
      <c r="T95" s="236"/>
    </row>
    <row r="96" spans="1:20" ht="16.5">
      <c r="A96" s="95">
        <v>5</v>
      </c>
      <c r="B96" s="32" t="s">
        <v>156</v>
      </c>
      <c r="C96" s="32">
        <v>25843</v>
      </c>
      <c r="D96" s="96">
        <v>24215</v>
      </c>
      <c r="E96" s="96">
        <f t="shared" si="4"/>
        <v>-1628</v>
      </c>
      <c r="F96" s="97">
        <f t="shared" si="5"/>
        <v>-0.06299578222342607</v>
      </c>
      <c r="G96" s="83"/>
      <c r="H96" s="224"/>
      <c r="I96" s="224"/>
      <c r="J96" s="224"/>
      <c r="K96" s="224"/>
      <c r="L96" s="224"/>
      <c r="M96" s="224"/>
      <c r="N96" s="224"/>
      <c r="O96" s="224"/>
      <c r="P96" s="224"/>
      <c r="Q96" s="236"/>
      <c r="R96" s="236"/>
      <c r="S96" s="236"/>
      <c r="T96" s="236"/>
    </row>
    <row r="97" spans="1:20" ht="16.5">
      <c r="A97" s="95">
        <v>6</v>
      </c>
      <c r="B97" s="32" t="s">
        <v>157</v>
      </c>
      <c r="C97" s="32">
        <v>20324</v>
      </c>
      <c r="D97" s="96">
        <v>18690</v>
      </c>
      <c r="E97" s="96">
        <f t="shared" si="4"/>
        <v>-1634</v>
      </c>
      <c r="F97" s="97">
        <f t="shared" si="5"/>
        <v>-0.08039755953552451</v>
      </c>
      <c r="G97" s="83"/>
      <c r="H97" s="224"/>
      <c r="I97" s="224"/>
      <c r="J97" s="224"/>
      <c r="K97" s="224"/>
      <c r="L97" s="224"/>
      <c r="M97" s="224"/>
      <c r="N97" s="224"/>
      <c r="O97" s="224"/>
      <c r="P97" s="224"/>
      <c r="Q97" s="236"/>
      <c r="R97" s="236"/>
      <c r="S97" s="236"/>
      <c r="T97" s="236"/>
    </row>
    <row r="98" spans="1:20" ht="16.5">
      <c r="A98" s="95">
        <v>7</v>
      </c>
      <c r="B98" s="32" t="s">
        <v>158</v>
      </c>
      <c r="C98" s="32">
        <v>31744</v>
      </c>
      <c r="D98" s="96">
        <v>30724</v>
      </c>
      <c r="E98" s="96">
        <f t="shared" si="4"/>
        <v>-1020</v>
      </c>
      <c r="F98" s="97">
        <f t="shared" si="5"/>
        <v>-0.032132056451612906</v>
      </c>
      <c r="G98" s="83"/>
      <c r="H98" s="237"/>
      <c r="I98" s="224"/>
      <c r="J98" s="224"/>
      <c r="K98" s="224"/>
      <c r="L98" s="224"/>
      <c r="M98" s="224"/>
      <c r="N98" s="224"/>
      <c r="O98" s="224"/>
      <c r="P98" s="224"/>
      <c r="Q98" s="236"/>
      <c r="R98" s="236"/>
      <c r="S98" s="236"/>
      <c r="T98" s="236"/>
    </row>
    <row r="99" spans="1:20" ht="16.5">
      <c r="A99" s="95">
        <v>8</v>
      </c>
      <c r="B99" s="32" t="s">
        <v>159</v>
      </c>
      <c r="C99" s="32">
        <v>29496</v>
      </c>
      <c r="D99" s="96">
        <v>28607</v>
      </c>
      <c r="E99" s="96">
        <f t="shared" si="4"/>
        <v>-889</v>
      </c>
      <c r="F99" s="97">
        <f t="shared" si="5"/>
        <v>-0.030139679956604284</v>
      </c>
      <c r="G99" s="83"/>
      <c r="H99" s="224"/>
      <c r="I99" s="236"/>
      <c r="J99" s="224"/>
      <c r="K99" s="224"/>
      <c r="L99" s="224"/>
      <c r="M99" s="224"/>
      <c r="N99" s="224"/>
      <c r="O99" s="224"/>
      <c r="P99" s="224"/>
      <c r="Q99" s="236"/>
      <c r="R99" s="236"/>
      <c r="S99" s="236"/>
      <c r="T99" s="236"/>
    </row>
    <row r="100" spans="1:20" ht="16.5">
      <c r="A100" s="48"/>
      <c r="B100" s="32" t="s">
        <v>19</v>
      </c>
      <c r="C100" s="96">
        <f>SUM(C92:C99)</f>
        <v>221055</v>
      </c>
      <c r="D100" s="96">
        <f>SUM(D92:D99)</f>
        <v>207960</v>
      </c>
      <c r="E100" s="96">
        <f t="shared" si="4"/>
        <v>-13095</v>
      </c>
      <c r="F100" s="97">
        <f t="shared" si="5"/>
        <v>-0.059238651014453414</v>
      </c>
      <c r="G100" s="430">
        <f>D100/C100</f>
        <v>0.9407613489855465</v>
      </c>
      <c r="H100" s="238"/>
      <c r="I100" s="238">
        <f>D100/C100*100</f>
        <v>94.07613489855466</v>
      </c>
      <c r="J100" s="238"/>
      <c r="K100" s="238"/>
      <c r="L100" s="238"/>
      <c r="M100" s="238"/>
      <c r="N100" s="238"/>
      <c r="O100" s="238"/>
      <c r="P100" s="238"/>
      <c r="Q100" s="239"/>
      <c r="R100" s="239"/>
      <c r="S100" s="239"/>
      <c r="T100" s="239"/>
    </row>
    <row r="101" spans="1:20" ht="16.5">
      <c r="A101" s="195"/>
      <c r="B101" s="213"/>
      <c r="C101" s="240"/>
      <c r="D101" s="240"/>
      <c r="E101" s="241"/>
      <c r="F101" s="242"/>
      <c r="G101" s="243"/>
      <c r="H101" s="238"/>
      <c r="I101" s="238"/>
      <c r="J101" s="238"/>
      <c r="K101" s="238"/>
      <c r="L101" s="238"/>
      <c r="M101" s="238"/>
      <c r="N101" s="238"/>
      <c r="O101" s="238"/>
      <c r="P101" s="238"/>
      <c r="Q101" s="239"/>
      <c r="R101" s="239"/>
      <c r="S101" s="239"/>
      <c r="T101" s="239"/>
    </row>
    <row r="102" spans="1:20" ht="16.5">
      <c r="A102" s="195"/>
      <c r="B102" s="213"/>
      <c r="C102" s="240"/>
      <c r="D102" s="240"/>
      <c r="E102" s="241"/>
      <c r="F102" s="242"/>
      <c r="G102" s="243"/>
      <c r="H102" s="238"/>
      <c r="I102" s="238"/>
      <c r="J102" s="238"/>
      <c r="K102" s="238"/>
      <c r="L102" s="238"/>
      <c r="M102" s="238"/>
      <c r="N102" s="238"/>
      <c r="O102" s="238"/>
      <c r="P102" s="238"/>
      <c r="Q102" s="239"/>
      <c r="R102" s="239"/>
      <c r="S102" s="239"/>
      <c r="T102" s="239"/>
    </row>
    <row r="103" spans="1:20" ht="12.75" customHeight="1">
      <c r="A103" s="63"/>
      <c r="B103" s="98"/>
      <c r="C103" s="98"/>
      <c r="D103" s="90"/>
      <c r="E103" s="98"/>
      <c r="F103" s="79"/>
      <c r="G103" s="212"/>
      <c r="H103" s="210"/>
      <c r="I103" s="210"/>
      <c r="J103" s="210"/>
      <c r="K103" s="210"/>
      <c r="L103" s="210"/>
      <c r="M103" s="210"/>
      <c r="N103" s="210"/>
      <c r="O103" s="210"/>
      <c r="P103" s="210"/>
      <c r="Q103" s="202"/>
      <c r="R103" s="202"/>
      <c r="S103" s="202"/>
      <c r="T103" s="202"/>
    </row>
    <row r="104" spans="1:20" s="193" customFormat="1" ht="27" customHeight="1">
      <c r="A104" s="644" t="s">
        <v>250</v>
      </c>
      <c r="B104" s="644"/>
      <c r="C104" s="644"/>
      <c r="D104" s="644"/>
      <c r="E104" s="644"/>
      <c r="F104" s="644"/>
      <c r="G104" s="209"/>
      <c r="H104" s="220"/>
      <c r="I104" s="220"/>
      <c r="J104" s="220"/>
      <c r="K104" s="220"/>
      <c r="L104" s="220"/>
      <c r="M104" s="220"/>
      <c r="N104" s="220"/>
      <c r="O104" s="220"/>
      <c r="P104" s="220"/>
      <c r="Q104" s="245"/>
      <c r="R104" s="245"/>
      <c r="S104" s="245"/>
      <c r="T104" s="245"/>
    </row>
    <row r="105" spans="1:20" s="193" customFormat="1" ht="62.25" customHeight="1">
      <c r="A105" s="30" t="s">
        <v>2</v>
      </c>
      <c r="B105" s="30" t="s">
        <v>67</v>
      </c>
      <c r="C105" s="30" t="s">
        <v>217</v>
      </c>
      <c r="D105" s="30" t="s">
        <v>97</v>
      </c>
      <c r="E105" s="100" t="s">
        <v>5</v>
      </c>
      <c r="F105" s="101" t="s">
        <v>6</v>
      </c>
      <c r="G105" s="209"/>
      <c r="H105" s="220"/>
      <c r="I105" s="220"/>
      <c r="J105" s="220"/>
      <c r="K105" s="220"/>
      <c r="L105" s="220"/>
      <c r="M105" s="220"/>
      <c r="N105" s="220"/>
      <c r="O105" s="220"/>
      <c r="P105" s="220"/>
      <c r="Q105" s="245"/>
      <c r="R105" s="245"/>
      <c r="S105" s="245"/>
      <c r="T105" s="245"/>
    </row>
    <row r="106" spans="1:20" ht="16.5">
      <c r="A106" s="32">
        <v>1</v>
      </c>
      <c r="B106" s="32" t="s">
        <v>152</v>
      </c>
      <c r="C106" s="32">
        <v>26400</v>
      </c>
      <c r="D106" s="96">
        <v>24389</v>
      </c>
      <c r="E106" s="96">
        <f>D106-C106</f>
        <v>-2011</v>
      </c>
      <c r="F106" s="73">
        <f>E106/C106</f>
        <v>-0.07617424242424242</v>
      </c>
      <c r="G106" s="212"/>
      <c r="H106" s="210"/>
      <c r="I106" s="210"/>
      <c r="J106" s="210"/>
      <c r="K106" s="210"/>
      <c r="L106" s="210"/>
      <c r="M106" s="210"/>
      <c r="N106" s="210"/>
      <c r="O106" s="210"/>
      <c r="P106" s="210"/>
      <c r="Q106" s="202"/>
      <c r="R106" s="202"/>
      <c r="S106" s="202"/>
      <c r="T106" s="202"/>
    </row>
    <row r="107" spans="1:20" ht="16.5">
      <c r="A107" s="32">
        <v>2</v>
      </c>
      <c r="B107" s="32" t="s">
        <v>153</v>
      </c>
      <c r="C107" s="32">
        <v>18674</v>
      </c>
      <c r="D107" s="96">
        <v>16779</v>
      </c>
      <c r="E107" s="96">
        <f aca="true" t="shared" si="6" ref="E107:E114">D107-C107</f>
        <v>-1895</v>
      </c>
      <c r="F107" s="73">
        <f aca="true" t="shared" si="7" ref="F107:F114">E107/C107</f>
        <v>-0.10147799078933276</v>
      </c>
      <c r="G107" s="212"/>
      <c r="H107" s="210"/>
      <c r="I107" s="210"/>
      <c r="J107" s="210"/>
      <c r="K107" s="210"/>
      <c r="L107" s="210"/>
      <c r="M107" s="210"/>
      <c r="N107" s="210"/>
      <c r="O107" s="210"/>
      <c r="P107" s="210"/>
      <c r="Q107" s="202"/>
      <c r="R107" s="202"/>
      <c r="S107" s="202"/>
      <c r="T107" s="202"/>
    </row>
    <row r="108" spans="1:20" ht="16.5">
      <c r="A108" s="32">
        <v>3</v>
      </c>
      <c r="B108" s="32" t="s">
        <v>154</v>
      </c>
      <c r="C108" s="32">
        <v>11547</v>
      </c>
      <c r="D108" s="96">
        <v>10328</v>
      </c>
      <c r="E108" s="96">
        <f t="shared" si="6"/>
        <v>-1219</v>
      </c>
      <c r="F108" s="73">
        <f t="shared" si="7"/>
        <v>-0.1055685459426691</v>
      </c>
      <c r="G108" s="212"/>
      <c r="H108" s="210"/>
      <c r="I108" s="210"/>
      <c r="J108" s="210"/>
      <c r="K108" s="210"/>
      <c r="L108" s="210"/>
      <c r="M108" s="210"/>
      <c r="N108" s="210"/>
      <c r="O108" s="210"/>
      <c r="P108" s="210"/>
      <c r="Q108" s="202"/>
      <c r="R108" s="202"/>
      <c r="S108" s="202"/>
      <c r="T108" s="202"/>
    </row>
    <row r="109" spans="1:20" ht="16.5">
      <c r="A109" s="32">
        <v>4</v>
      </c>
      <c r="B109" s="32" t="s">
        <v>155</v>
      </c>
      <c r="C109" s="32">
        <v>16191</v>
      </c>
      <c r="D109" s="96">
        <v>14694</v>
      </c>
      <c r="E109" s="96">
        <f t="shared" si="6"/>
        <v>-1497</v>
      </c>
      <c r="F109" s="73">
        <f t="shared" si="7"/>
        <v>-0.09245877339262554</v>
      </c>
      <c r="G109" s="212"/>
      <c r="H109" s="210"/>
      <c r="I109" s="210"/>
      <c r="J109" s="210"/>
      <c r="K109" s="210"/>
      <c r="L109" s="210"/>
      <c r="M109" s="210"/>
      <c r="N109" s="210"/>
      <c r="O109" s="210"/>
      <c r="P109" s="210"/>
      <c r="Q109" s="202"/>
      <c r="R109" s="202"/>
      <c r="S109" s="202"/>
      <c r="T109" s="202"/>
    </row>
    <row r="110" spans="1:20" ht="16.5">
      <c r="A110" s="32">
        <v>5</v>
      </c>
      <c r="B110" s="32" t="s">
        <v>156</v>
      </c>
      <c r="C110" s="32">
        <v>17735</v>
      </c>
      <c r="D110" s="96">
        <v>16247</v>
      </c>
      <c r="E110" s="96">
        <f t="shared" si="6"/>
        <v>-1488</v>
      </c>
      <c r="F110" s="73">
        <f t="shared" si="7"/>
        <v>-0.08390188892021426</v>
      </c>
      <c r="G110" s="212"/>
      <c r="H110" s="210"/>
      <c r="I110" s="210"/>
      <c r="J110" s="210"/>
      <c r="K110" s="210"/>
      <c r="L110" s="210"/>
      <c r="M110" s="210"/>
      <c r="N110" s="210"/>
      <c r="O110" s="210"/>
      <c r="P110" s="210"/>
      <c r="Q110" s="202"/>
      <c r="R110" s="202"/>
      <c r="S110" s="202"/>
      <c r="T110" s="202"/>
    </row>
    <row r="111" spans="1:20" ht="16.5">
      <c r="A111" s="32">
        <v>6</v>
      </c>
      <c r="B111" s="32" t="s">
        <v>157</v>
      </c>
      <c r="C111" s="32">
        <v>12017</v>
      </c>
      <c r="D111" s="96">
        <v>11383</v>
      </c>
      <c r="E111" s="96">
        <f t="shared" si="6"/>
        <v>-634</v>
      </c>
      <c r="F111" s="73">
        <f t="shared" si="7"/>
        <v>-0.05275859199467421</v>
      </c>
      <c r="G111" s="212"/>
      <c r="H111" s="210"/>
      <c r="I111" s="210"/>
      <c r="J111" s="210"/>
      <c r="K111" s="210"/>
      <c r="L111" s="210"/>
      <c r="M111" s="210"/>
      <c r="N111" s="210"/>
      <c r="O111" s="210"/>
      <c r="P111" s="210"/>
      <c r="Q111" s="202"/>
      <c r="R111" s="202"/>
      <c r="S111" s="202"/>
      <c r="T111" s="202"/>
    </row>
    <row r="112" spans="1:20" ht="16.5">
      <c r="A112" s="32">
        <v>7</v>
      </c>
      <c r="B112" s="32" t="s">
        <v>158</v>
      </c>
      <c r="C112" s="32">
        <v>16388</v>
      </c>
      <c r="D112" s="96">
        <v>15862</v>
      </c>
      <c r="E112" s="96">
        <f t="shared" si="6"/>
        <v>-526</v>
      </c>
      <c r="F112" s="73">
        <f t="shared" si="7"/>
        <v>-0.03209665608982182</v>
      </c>
      <c r="G112" s="212"/>
      <c r="H112" s="210"/>
      <c r="I112" s="210"/>
      <c r="J112" s="210"/>
      <c r="K112" s="210"/>
      <c r="L112" s="210"/>
      <c r="M112" s="210"/>
      <c r="N112" s="210"/>
      <c r="O112" s="210"/>
      <c r="P112" s="210"/>
      <c r="Q112" s="202"/>
      <c r="R112" s="202"/>
      <c r="S112" s="202"/>
      <c r="T112" s="202"/>
    </row>
    <row r="113" spans="1:20" ht="16.5">
      <c r="A113" s="32">
        <v>8</v>
      </c>
      <c r="B113" s="32" t="s">
        <v>159</v>
      </c>
      <c r="C113" s="32">
        <v>16188</v>
      </c>
      <c r="D113" s="96">
        <v>14715</v>
      </c>
      <c r="E113" s="96">
        <f t="shared" si="6"/>
        <v>-1473</v>
      </c>
      <c r="F113" s="73">
        <f t="shared" si="7"/>
        <v>-0.09099332839140103</v>
      </c>
      <c r="G113" s="212"/>
      <c r="H113" s="210"/>
      <c r="I113" s="210"/>
      <c r="J113" s="210"/>
      <c r="K113" s="210"/>
      <c r="L113" s="210"/>
      <c r="M113" s="210"/>
      <c r="N113" s="210"/>
      <c r="O113" s="210"/>
      <c r="P113" s="210"/>
      <c r="Q113" s="202"/>
      <c r="R113" s="202"/>
      <c r="S113" s="202"/>
      <c r="T113" s="202"/>
    </row>
    <row r="114" spans="1:20" ht="17.25" customHeight="1">
      <c r="A114" s="24"/>
      <c r="B114" s="32" t="s">
        <v>19</v>
      </c>
      <c r="C114" s="96">
        <f>SUM(C106:C113)</f>
        <v>135140</v>
      </c>
      <c r="D114" s="96">
        <f>SUM(D106:D113)</f>
        <v>124397</v>
      </c>
      <c r="E114" s="96">
        <f t="shared" si="6"/>
        <v>-10743</v>
      </c>
      <c r="F114" s="73">
        <f t="shared" si="7"/>
        <v>-0.07949533816782596</v>
      </c>
      <c r="G114" s="201">
        <f>D114/C114</f>
        <v>0.920504661832174</v>
      </c>
      <c r="H114" s="210"/>
      <c r="I114" s="210"/>
      <c r="J114" s="210"/>
      <c r="K114" s="210"/>
      <c r="L114" s="210"/>
      <c r="M114" s="210"/>
      <c r="N114" s="210"/>
      <c r="O114" s="210"/>
      <c r="P114" s="210"/>
      <c r="Q114" s="202"/>
      <c r="R114" s="202"/>
      <c r="S114" s="202"/>
      <c r="T114" s="202"/>
    </row>
    <row r="115" spans="1:20" ht="17.25" customHeight="1">
      <c r="A115" s="246"/>
      <c r="B115" s="213"/>
      <c r="C115" s="240"/>
      <c r="D115" s="240"/>
      <c r="E115" s="240"/>
      <c r="F115" s="215"/>
      <c r="G115" s="212"/>
      <c r="H115" s="210"/>
      <c r="I115" s="210"/>
      <c r="J115" s="210"/>
      <c r="K115" s="210"/>
      <c r="L115" s="210"/>
      <c r="M115" s="210"/>
      <c r="N115" s="210"/>
      <c r="O115" s="210"/>
      <c r="P115" s="210"/>
      <c r="Q115" s="202"/>
      <c r="R115" s="202"/>
      <c r="S115" s="202"/>
      <c r="T115" s="202"/>
    </row>
    <row r="116" spans="1:20" ht="17.25" customHeight="1">
      <c r="A116" s="195"/>
      <c r="B116" s="213"/>
      <c r="C116" s="240"/>
      <c r="D116" s="240"/>
      <c r="E116" s="240"/>
      <c r="F116" s="215"/>
      <c r="G116" s="212"/>
      <c r="H116" s="210"/>
      <c r="I116" s="210"/>
      <c r="J116" s="210"/>
      <c r="K116" s="210"/>
      <c r="L116" s="210"/>
      <c r="M116" s="210"/>
      <c r="N116" s="210"/>
      <c r="O116" s="210"/>
      <c r="P116" s="210"/>
      <c r="Q116" s="202"/>
      <c r="R116" s="202"/>
      <c r="S116" s="202"/>
      <c r="T116" s="202"/>
    </row>
    <row r="117" spans="1:20" ht="17.25" customHeight="1">
      <c r="A117" s="195"/>
      <c r="B117" s="213"/>
      <c r="C117" s="240"/>
      <c r="D117" s="240"/>
      <c r="E117" s="240"/>
      <c r="F117" s="215"/>
      <c r="G117" s="212"/>
      <c r="H117" s="210"/>
      <c r="I117" s="210"/>
      <c r="J117" s="210"/>
      <c r="K117" s="210"/>
      <c r="L117" s="210"/>
      <c r="M117" s="210"/>
      <c r="N117" s="210"/>
      <c r="O117" s="210"/>
      <c r="P117" s="210"/>
      <c r="Q117" s="202"/>
      <c r="R117" s="202"/>
      <c r="S117" s="202"/>
      <c r="T117" s="202"/>
    </row>
    <row r="118" spans="1:20" ht="12.75" customHeight="1">
      <c r="A118" s="204"/>
      <c r="B118" s="244"/>
      <c r="C118" s="244"/>
      <c r="D118" s="230"/>
      <c r="E118" s="230"/>
      <c r="F118" s="219"/>
      <c r="G118" s="212"/>
      <c r="H118" s="210"/>
      <c r="I118" s="210"/>
      <c r="J118" s="210"/>
      <c r="K118" s="210"/>
      <c r="L118" s="210"/>
      <c r="M118" s="210"/>
      <c r="N118" s="210"/>
      <c r="O118" s="210"/>
      <c r="P118" s="210"/>
      <c r="Q118" s="202"/>
      <c r="R118" s="202"/>
      <c r="S118" s="202"/>
      <c r="T118" s="202"/>
    </row>
    <row r="119" spans="1:20" ht="12.75" customHeight="1">
      <c r="A119" s="204"/>
      <c r="B119" s="244"/>
      <c r="C119" s="244"/>
      <c r="D119" s="230"/>
      <c r="E119" s="230"/>
      <c r="F119" s="219"/>
      <c r="G119" s="212"/>
      <c r="H119" s="210"/>
      <c r="I119" s="210"/>
      <c r="J119" s="210"/>
      <c r="K119" s="210"/>
      <c r="L119" s="210"/>
      <c r="M119" s="210"/>
      <c r="N119" s="210"/>
      <c r="O119" s="210"/>
      <c r="P119" s="210"/>
      <c r="Q119" s="202"/>
      <c r="R119" s="202"/>
      <c r="S119" s="202"/>
      <c r="T119" s="202"/>
    </row>
    <row r="120" spans="1:20" ht="12.75" customHeight="1">
      <c r="A120" s="63"/>
      <c r="B120" s="98"/>
      <c r="C120" s="98"/>
      <c r="D120" s="90"/>
      <c r="E120" s="90"/>
      <c r="F120" s="79"/>
      <c r="G120" s="74"/>
      <c r="H120" s="210"/>
      <c r="I120" s="210"/>
      <c r="J120" s="210"/>
      <c r="K120" s="210"/>
      <c r="L120" s="210"/>
      <c r="M120" s="210"/>
      <c r="N120" s="210"/>
      <c r="O120" s="210"/>
      <c r="P120" s="210"/>
      <c r="Q120" s="202"/>
      <c r="R120" s="202"/>
      <c r="S120" s="202"/>
      <c r="T120" s="202"/>
    </row>
    <row r="121" spans="1:20" ht="17.25">
      <c r="A121" s="644" t="s">
        <v>251</v>
      </c>
      <c r="B121" s="644"/>
      <c r="C121" s="644"/>
      <c r="D121" s="644"/>
      <c r="E121" s="644"/>
      <c r="F121" s="644"/>
      <c r="G121" s="644"/>
      <c r="H121" s="247"/>
      <c r="I121" s="247"/>
      <c r="J121" s="247"/>
      <c r="K121" s="247"/>
      <c r="L121" s="247"/>
      <c r="M121" s="247"/>
      <c r="N121" s="247"/>
      <c r="O121" s="247"/>
      <c r="P121" s="248"/>
      <c r="Q121" s="247"/>
      <c r="R121" s="247"/>
      <c r="S121" s="247"/>
      <c r="T121" s="247"/>
    </row>
    <row r="122" spans="1:20" ht="64.5" customHeight="1">
      <c r="A122" s="30" t="s">
        <v>2</v>
      </c>
      <c r="B122" s="30" t="s">
        <v>67</v>
      </c>
      <c r="C122" s="30" t="s">
        <v>218</v>
      </c>
      <c r="D122" s="30" t="s">
        <v>97</v>
      </c>
      <c r="E122" s="100" t="s">
        <v>5</v>
      </c>
      <c r="F122" s="101" t="s">
        <v>6</v>
      </c>
      <c r="G122" s="69"/>
      <c r="H122" s="224"/>
      <c r="I122" s="224"/>
      <c r="J122" s="224"/>
      <c r="K122" s="224"/>
      <c r="L122" s="224"/>
      <c r="M122" s="224"/>
      <c r="N122" s="224"/>
      <c r="O122" s="224"/>
      <c r="P122" s="224"/>
      <c r="Q122" s="236"/>
      <c r="R122" s="236"/>
      <c r="S122" s="236"/>
      <c r="T122" s="236"/>
    </row>
    <row r="123" spans="1:20" ht="16.5">
      <c r="A123" s="95">
        <v>1</v>
      </c>
      <c r="B123" s="32" t="s">
        <v>152</v>
      </c>
      <c r="C123" s="32">
        <v>50545</v>
      </c>
      <c r="D123" s="96">
        <v>39140</v>
      </c>
      <c r="E123" s="96">
        <f>D123-C123</f>
        <v>-11405</v>
      </c>
      <c r="F123" s="97">
        <f>E123/C123</f>
        <v>-0.22564051834998516</v>
      </c>
      <c r="G123" s="430">
        <f>D123/C123</f>
        <v>0.7743594816500149</v>
      </c>
      <c r="H123" s="224"/>
      <c r="I123" s="224"/>
      <c r="J123" s="224"/>
      <c r="K123" s="224"/>
      <c r="L123" s="224"/>
      <c r="M123" s="224"/>
      <c r="N123" s="224"/>
      <c r="O123" s="224"/>
      <c r="P123" s="224"/>
      <c r="Q123" s="236"/>
      <c r="R123" s="236"/>
      <c r="S123" s="236"/>
      <c r="T123" s="236"/>
    </row>
    <row r="124" spans="1:20" ht="16.5">
      <c r="A124" s="95">
        <v>2</v>
      </c>
      <c r="B124" s="32" t="s">
        <v>153</v>
      </c>
      <c r="C124" s="32">
        <v>34192</v>
      </c>
      <c r="D124" s="96">
        <v>26601</v>
      </c>
      <c r="E124" s="96">
        <f aca="true" t="shared" si="8" ref="E124:E131">D124-C124</f>
        <v>-7591</v>
      </c>
      <c r="F124" s="97">
        <f aca="true" t="shared" si="9" ref="F124:F131">E124/C124</f>
        <v>-0.22201099672437996</v>
      </c>
      <c r="G124" s="430">
        <f aca="true" t="shared" si="10" ref="G124:G131">D124/C124</f>
        <v>0.77798900327562</v>
      </c>
      <c r="H124" s="224"/>
      <c r="I124" s="224"/>
      <c r="J124" s="224"/>
      <c r="K124" s="224"/>
      <c r="L124" s="224"/>
      <c r="M124" s="224"/>
      <c r="N124" s="224"/>
      <c r="O124" s="224"/>
      <c r="P124" s="224"/>
      <c r="Q124" s="236"/>
      <c r="R124" s="236"/>
      <c r="S124" s="236"/>
      <c r="T124" s="236"/>
    </row>
    <row r="125" spans="1:20" ht="16.5">
      <c r="A125" s="95">
        <v>3</v>
      </c>
      <c r="B125" s="32" t="s">
        <v>154</v>
      </c>
      <c r="C125" s="32">
        <v>20875</v>
      </c>
      <c r="D125" s="96">
        <v>16356</v>
      </c>
      <c r="E125" s="96">
        <f t="shared" si="8"/>
        <v>-4519</v>
      </c>
      <c r="F125" s="97">
        <f t="shared" si="9"/>
        <v>-0.21647904191616765</v>
      </c>
      <c r="G125" s="430">
        <f t="shared" si="10"/>
        <v>0.7835209580838324</v>
      </c>
      <c r="H125" s="224"/>
      <c r="I125" s="224"/>
      <c r="J125" s="224"/>
      <c r="K125" s="224"/>
      <c r="L125" s="224"/>
      <c r="M125" s="224"/>
      <c r="N125" s="224"/>
      <c r="O125" s="224"/>
      <c r="P125" s="224"/>
      <c r="Q125" s="236"/>
      <c r="R125" s="236"/>
      <c r="S125" s="236"/>
      <c r="T125" s="236"/>
    </row>
    <row r="126" spans="1:20" ht="16.5">
      <c r="A126" s="95">
        <v>4</v>
      </c>
      <c r="B126" s="32" t="s">
        <v>155</v>
      </c>
      <c r="C126" s="32">
        <v>30174</v>
      </c>
      <c r="D126" s="96">
        <v>23627</v>
      </c>
      <c r="E126" s="96">
        <f t="shared" si="8"/>
        <v>-6547</v>
      </c>
      <c r="F126" s="97">
        <f t="shared" si="9"/>
        <v>-0.21697487903493073</v>
      </c>
      <c r="G126" s="430">
        <f t="shared" si="10"/>
        <v>0.7830251209650693</v>
      </c>
      <c r="H126" s="224"/>
      <c r="I126" s="224"/>
      <c r="J126" s="224"/>
      <c r="K126" s="224"/>
      <c r="L126" s="224"/>
      <c r="M126" s="224"/>
      <c r="N126" s="224"/>
      <c r="O126" s="224"/>
      <c r="P126" s="224"/>
      <c r="Q126" s="236"/>
      <c r="R126" s="236"/>
      <c r="S126" s="236"/>
      <c r="T126" s="236"/>
    </row>
    <row r="127" spans="1:20" ht="16.5">
      <c r="A127" s="95">
        <v>5</v>
      </c>
      <c r="B127" s="32" t="s">
        <v>156</v>
      </c>
      <c r="C127" s="32">
        <v>30818</v>
      </c>
      <c r="D127" s="96">
        <v>24215</v>
      </c>
      <c r="E127" s="96">
        <f t="shared" si="8"/>
        <v>-6603</v>
      </c>
      <c r="F127" s="97">
        <f t="shared" si="9"/>
        <v>-0.2142579012265559</v>
      </c>
      <c r="G127" s="430">
        <f t="shared" si="10"/>
        <v>0.7857420987734441</v>
      </c>
      <c r="H127" s="224"/>
      <c r="I127" s="224"/>
      <c r="J127" s="224"/>
      <c r="K127" s="224"/>
      <c r="L127" s="224"/>
      <c r="M127" s="224"/>
      <c r="N127" s="224"/>
      <c r="O127" s="224"/>
      <c r="P127" s="224"/>
      <c r="Q127" s="236"/>
      <c r="R127" s="236"/>
      <c r="S127" s="236"/>
      <c r="T127" s="236"/>
    </row>
    <row r="128" spans="1:20" ht="16.5">
      <c r="A128" s="95">
        <v>6</v>
      </c>
      <c r="B128" s="32" t="s">
        <v>157</v>
      </c>
      <c r="C128" s="32">
        <v>24089</v>
      </c>
      <c r="D128" s="96">
        <v>18690</v>
      </c>
      <c r="E128" s="96">
        <f t="shared" si="8"/>
        <v>-5399</v>
      </c>
      <c r="F128" s="97">
        <f t="shared" si="9"/>
        <v>-0.22412719498526298</v>
      </c>
      <c r="G128" s="430">
        <f t="shared" si="10"/>
        <v>0.775872805014737</v>
      </c>
      <c r="H128" s="224"/>
      <c r="I128" s="224"/>
      <c r="J128" s="224"/>
      <c r="K128" s="224"/>
      <c r="L128" s="224"/>
      <c r="M128" s="224"/>
      <c r="N128" s="224"/>
      <c r="O128" s="224"/>
      <c r="P128" s="224"/>
      <c r="Q128" s="236"/>
      <c r="R128" s="236"/>
      <c r="S128" s="236"/>
      <c r="T128" s="236"/>
    </row>
    <row r="129" spans="1:20" ht="16.5">
      <c r="A129" s="95">
        <v>7</v>
      </c>
      <c r="B129" s="32" t="s">
        <v>158</v>
      </c>
      <c r="C129" s="32">
        <v>39226</v>
      </c>
      <c r="D129" s="96">
        <v>30724</v>
      </c>
      <c r="E129" s="96">
        <f t="shared" si="8"/>
        <v>-8502</v>
      </c>
      <c r="F129" s="97">
        <f t="shared" si="9"/>
        <v>-0.2167439963289655</v>
      </c>
      <c r="G129" s="430">
        <f t="shared" si="10"/>
        <v>0.7832560036710345</v>
      </c>
      <c r="H129" s="224"/>
      <c r="I129" s="224"/>
      <c r="J129" s="224"/>
      <c r="K129" s="224"/>
      <c r="L129" s="224"/>
      <c r="M129" s="224"/>
      <c r="N129" s="224"/>
      <c r="O129" s="224"/>
      <c r="P129" s="224"/>
      <c r="Q129" s="236"/>
      <c r="R129" s="236"/>
      <c r="S129" s="236"/>
      <c r="T129" s="236"/>
    </row>
    <row r="130" spans="1:20" ht="16.5">
      <c r="A130" s="95">
        <v>8</v>
      </c>
      <c r="B130" s="32" t="s">
        <v>159</v>
      </c>
      <c r="C130" s="32">
        <v>36407</v>
      </c>
      <c r="D130" s="96">
        <v>28607</v>
      </c>
      <c r="E130" s="96">
        <f t="shared" si="8"/>
        <v>-7800</v>
      </c>
      <c r="F130" s="97">
        <f t="shared" si="9"/>
        <v>-0.21424451341774933</v>
      </c>
      <c r="G130" s="430">
        <f t="shared" si="10"/>
        <v>0.7857554865822507</v>
      </c>
      <c r="H130" s="224"/>
      <c r="I130" s="224">
        <f>100-23</f>
        <v>77</v>
      </c>
      <c r="J130" s="224"/>
      <c r="K130" s="224"/>
      <c r="L130" s="224"/>
      <c r="M130" s="224"/>
      <c r="N130" s="224"/>
      <c r="O130" s="224"/>
      <c r="P130" s="224"/>
      <c r="Q130" s="236"/>
      <c r="R130" s="236"/>
      <c r="S130" s="236"/>
      <c r="T130" s="236"/>
    </row>
    <row r="131" spans="1:20" ht="16.5">
      <c r="A131" s="48"/>
      <c r="B131" s="32" t="s">
        <v>19</v>
      </c>
      <c r="C131" s="96">
        <f>SUM(C123:C130)</f>
        <v>266326</v>
      </c>
      <c r="D131" s="96">
        <f>SUM(D123:D130)</f>
        <v>207960</v>
      </c>
      <c r="E131" s="96">
        <f t="shared" si="8"/>
        <v>-58366</v>
      </c>
      <c r="F131" s="97">
        <f t="shared" si="9"/>
        <v>-0.2191524672769463</v>
      </c>
      <c r="G131" s="430">
        <f t="shared" si="10"/>
        <v>0.7808475327230537</v>
      </c>
      <c r="H131" s="239"/>
      <c r="I131" s="238"/>
      <c r="J131" s="238"/>
      <c r="K131" s="238"/>
      <c r="L131" s="238"/>
      <c r="M131" s="238"/>
      <c r="N131" s="238"/>
      <c r="O131" s="238"/>
      <c r="P131" s="238"/>
      <c r="Q131" s="239"/>
      <c r="R131" s="239"/>
      <c r="S131" s="239"/>
      <c r="T131" s="239"/>
    </row>
    <row r="132" spans="1:20" ht="12.75" customHeight="1">
      <c r="A132" s="63"/>
      <c r="B132" s="98"/>
      <c r="C132" s="98"/>
      <c r="D132" s="90"/>
      <c r="E132" s="98"/>
      <c r="F132" s="79"/>
      <c r="G132" s="74"/>
      <c r="H132" s="210"/>
      <c r="I132" s="210"/>
      <c r="J132" s="210"/>
      <c r="K132" s="210"/>
      <c r="L132" s="210"/>
      <c r="M132" s="210"/>
      <c r="N132" s="210"/>
      <c r="O132" s="210"/>
      <c r="P132" s="210"/>
      <c r="Q132" s="202"/>
      <c r="R132" s="202"/>
      <c r="S132" s="202"/>
      <c r="T132" s="202"/>
    </row>
    <row r="133" spans="1:20" ht="27" customHeight="1">
      <c r="A133" s="644" t="s">
        <v>248</v>
      </c>
      <c r="B133" s="644"/>
      <c r="C133" s="644"/>
      <c r="D133" s="644"/>
      <c r="E133" s="644"/>
      <c r="F133" s="644"/>
      <c r="G133" s="74"/>
      <c r="H133" s="210"/>
      <c r="I133" s="210"/>
      <c r="J133" s="210"/>
      <c r="K133" s="210"/>
      <c r="L133" s="210"/>
      <c r="M133" s="210"/>
      <c r="N133" s="210"/>
      <c r="O133" s="210"/>
      <c r="P133" s="210"/>
      <c r="Q133" s="202"/>
      <c r="R133" s="202"/>
      <c r="S133" s="202"/>
      <c r="T133" s="202"/>
    </row>
    <row r="134" spans="1:20" ht="62.25" customHeight="1">
      <c r="A134" s="30" t="s">
        <v>2</v>
      </c>
      <c r="B134" s="30" t="s">
        <v>67</v>
      </c>
      <c r="C134" s="30" t="s">
        <v>218</v>
      </c>
      <c r="D134" s="30" t="s">
        <v>97</v>
      </c>
      <c r="E134" s="100" t="s">
        <v>5</v>
      </c>
      <c r="F134" s="101" t="s">
        <v>6</v>
      </c>
      <c r="G134" s="74"/>
      <c r="H134" s="210"/>
      <c r="I134" s="210"/>
      <c r="J134" s="210"/>
      <c r="K134" s="210"/>
      <c r="L134" s="210"/>
      <c r="M134" s="210"/>
      <c r="N134" s="210"/>
      <c r="O134" s="210"/>
      <c r="P134" s="210"/>
      <c r="Q134" s="202"/>
      <c r="R134" s="202"/>
      <c r="S134" s="202"/>
      <c r="T134" s="202"/>
    </row>
    <row r="135" spans="1:20" ht="16.5">
      <c r="A135" s="95">
        <v>1</v>
      </c>
      <c r="B135" s="32" t="s">
        <v>152</v>
      </c>
      <c r="C135" s="32">
        <v>32819</v>
      </c>
      <c r="D135" s="96">
        <v>24389</v>
      </c>
      <c r="E135" s="96">
        <f>D135-C135</f>
        <v>-8430</v>
      </c>
      <c r="F135" s="73">
        <f>E135/C135</f>
        <v>-0.25686340229744964</v>
      </c>
      <c r="G135" s="61">
        <f>D135/C135</f>
        <v>0.7431365977025504</v>
      </c>
      <c r="H135" s="210"/>
      <c r="I135" s="210"/>
      <c r="J135" s="210"/>
      <c r="K135" s="210"/>
      <c r="L135" s="210"/>
      <c r="M135" s="210"/>
      <c r="N135" s="210"/>
      <c r="O135" s="210"/>
      <c r="P135" s="210"/>
      <c r="Q135" s="202"/>
      <c r="R135" s="202"/>
      <c r="S135" s="202"/>
      <c r="T135" s="202"/>
    </row>
    <row r="136" spans="1:20" ht="16.5">
      <c r="A136" s="95">
        <v>2</v>
      </c>
      <c r="B136" s="32" t="s">
        <v>153</v>
      </c>
      <c r="C136" s="32">
        <v>22302</v>
      </c>
      <c r="D136" s="96">
        <v>16779</v>
      </c>
      <c r="E136" s="96">
        <f aca="true" t="shared" si="11" ref="E136:E143">D136-C136</f>
        <v>-5523</v>
      </c>
      <c r="F136" s="73">
        <f aca="true" t="shared" si="12" ref="F136:F143">E136/C136</f>
        <v>-0.24764595103578155</v>
      </c>
      <c r="G136" s="61">
        <f aca="true" t="shared" si="13" ref="G136:G143">D136/C136</f>
        <v>0.7523540489642184</v>
      </c>
      <c r="H136" s="210"/>
      <c r="I136" s="210"/>
      <c r="J136" s="210"/>
      <c r="K136" s="210"/>
      <c r="L136" s="210"/>
      <c r="M136" s="210"/>
      <c r="N136" s="210"/>
      <c r="O136" s="210"/>
      <c r="P136" s="210"/>
      <c r="Q136" s="202"/>
      <c r="R136" s="202"/>
      <c r="S136" s="202"/>
      <c r="T136" s="202"/>
    </row>
    <row r="137" spans="1:20" ht="16.5">
      <c r="A137" s="95">
        <v>3</v>
      </c>
      <c r="B137" s="32" t="s">
        <v>154</v>
      </c>
      <c r="C137" s="32">
        <v>13742</v>
      </c>
      <c r="D137" s="96">
        <v>10328</v>
      </c>
      <c r="E137" s="96">
        <f t="shared" si="11"/>
        <v>-3414</v>
      </c>
      <c r="F137" s="73">
        <f t="shared" si="12"/>
        <v>-0.2484354533546791</v>
      </c>
      <c r="G137" s="61">
        <f t="shared" si="13"/>
        <v>0.7515645466453209</v>
      </c>
      <c r="H137" s="210"/>
      <c r="I137" s="210"/>
      <c r="J137" s="210"/>
      <c r="K137" s="210"/>
      <c r="L137" s="210"/>
      <c r="M137" s="210"/>
      <c r="N137" s="210"/>
      <c r="O137" s="210"/>
      <c r="P137" s="210"/>
      <c r="Q137" s="202"/>
      <c r="R137" s="202"/>
      <c r="S137" s="202"/>
      <c r="T137" s="202"/>
    </row>
    <row r="138" spans="1:20" ht="16.5">
      <c r="A138" s="95">
        <v>4</v>
      </c>
      <c r="B138" s="32" t="s">
        <v>155</v>
      </c>
      <c r="C138" s="32">
        <v>19566</v>
      </c>
      <c r="D138" s="96">
        <v>14694</v>
      </c>
      <c r="E138" s="96">
        <f t="shared" si="11"/>
        <v>-4872</v>
      </c>
      <c r="F138" s="73">
        <f t="shared" si="12"/>
        <v>-0.2490033731984054</v>
      </c>
      <c r="G138" s="61">
        <f t="shared" si="13"/>
        <v>0.7509966268015946</v>
      </c>
      <c r="H138" s="210"/>
      <c r="I138" s="210"/>
      <c r="J138" s="210"/>
      <c r="K138" s="210"/>
      <c r="L138" s="210"/>
      <c r="M138" s="210"/>
      <c r="N138" s="210"/>
      <c r="O138" s="210"/>
      <c r="P138" s="210"/>
      <c r="Q138" s="202"/>
      <c r="R138" s="202"/>
      <c r="S138" s="202"/>
      <c r="T138" s="202"/>
    </row>
    <row r="139" spans="1:20" ht="16.5">
      <c r="A139" s="95">
        <v>5</v>
      </c>
      <c r="B139" s="32" t="s">
        <v>156</v>
      </c>
      <c r="C139" s="32">
        <v>21629</v>
      </c>
      <c r="D139" s="96">
        <v>16247</v>
      </c>
      <c r="E139" s="96">
        <f t="shared" si="11"/>
        <v>-5382</v>
      </c>
      <c r="F139" s="73">
        <f t="shared" si="12"/>
        <v>-0.24883258588006843</v>
      </c>
      <c r="G139" s="61">
        <f t="shared" si="13"/>
        <v>0.7511674141199316</v>
      </c>
      <c r="H139" s="210"/>
      <c r="I139" s="210"/>
      <c r="J139" s="210"/>
      <c r="K139" s="210"/>
      <c r="L139" s="210"/>
      <c r="M139" s="210"/>
      <c r="N139" s="210"/>
      <c r="O139" s="210"/>
      <c r="P139" s="210"/>
      <c r="Q139" s="202"/>
      <c r="R139" s="202"/>
      <c r="S139" s="202"/>
      <c r="T139" s="202"/>
    </row>
    <row r="140" spans="1:20" ht="16.5">
      <c r="A140" s="95">
        <v>6</v>
      </c>
      <c r="B140" s="32" t="s">
        <v>157</v>
      </c>
      <c r="C140" s="32">
        <v>15194</v>
      </c>
      <c r="D140" s="96">
        <v>11383</v>
      </c>
      <c r="E140" s="96">
        <f t="shared" si="11"/>
        <v>-3811</v>
      </c>
      <c r="F140" s="73">
        <f t="shared" si="12"/>
        <v>-0.2508226931683559</v>
      </c>
      <c r="G140" s="61">
        <f t="shared" si="13"/>
        <v>0.7491773068316441</v>
      </c>
      <c r="H140" s="210"/>
      <c r="I140" s="210"/>
      <c r="J140" s="210"/>
      <c r="K140" s="210"/>
      <c r="L140" s="210"/>
      <c r="M140" s="210"/>
      <c r="N140" s="210"/>
      <c r="O140" s="210"/>
      <c r="P140" s="210"/>
      <c r="Q140" s="202"/>
      <c r="R140" s="202"/>
      <c r="S140" s="202"/>
      <c r="T140" s="202"/>
    </row>
    <row r="141" spans="1:20" ht="16.5">
      <c r="A141" s="95">
        <v>7</v>
      </c>
      <c r="B141" s="32" t="s">
        <v>158</v>
      </c>
      <c r="C141" s="32">
        <v>21137</v>
      </c>
      <c r="D141" s="96">
        <v>15862</v>
      </c>
      <c r="E141" s="96">
        <f t="shared" si="11"/>
        <v>-5275</v>
      </c>
      <c r="F141" s="73">
        <f t="shared" si="12"/>
        <v>-0.2495623787670909</v>
      </c>
      <c r="G141" s="61">
        <f t="shared" si="13"/>
        <v>0.7504376212329091</v>
      </c>
      <c r="H141" s="210"/>
      <c r="I141" s="210"/>
      <c r="J141" s="210"/>
      <c r="K141" s="210"/>
      <c r="L141" s="210"/>
      <c r="M141" s="210"/>
      <c r="N141" s="210"/>
      <c r="O141" s="210"/>
      <c r="P141" s="210"/>
      <c r="Q141" s="202"/>
      <c r="R141" s="202"/>
      <c r="S141" s="202"/>
      <c r="T141" s="202"/>
    </row>
    <row r="142" spans="1:20" ht="16.5">
      <c r="A142" s="95">
        <v>8</v>
      </c>
      <c r="B142" s="32" t="s">
        <v>159</v>
      </c>
      <c r="C142" s="32">
        <v>19564</v>
      </c>
      <c r="D142" s="96">
        <v>14715</v>
      </c>
      <c r="E142" s="96">
        <f t="shared" si="11"/>
        <v>-4849</v>
      </c>
      <c r="F142" s="73">
        <f t="shared" si="12"/>
        <v>-0.2478531997546514</v>
      </c>
      <c r="G142" s="61">
        <f t="shared" si="13"/>
        <v>0.7521468002453486</v>
      </c>
      <c r="H142" s="210"/>
      <c r="I142" s="210"/>
      <c r="J142" s="210"/>
      <c r="K142" s="210"/>
      <c r="L142" s="210"/>
      <c r="M142" s="210"/>
      <c r="N142" s="210"/>
      <c r="O142" s="210"/>
      <c r="P142" s="210"/>
      <c r="Q142" s="202"/>
      <c r="R142" s="202"/>
      <c r="S142" s="202"/>
      <c r="T142" s="202"/>
    </row>
    <row r="143" spans="1:20" ht="18" customHeight="1">
      <c r="A143" s="48"/>
      <c r="B143" s="32" t="s">
        <v>19</v>
      </c>
      <c r="C143" s="96">
        <f>SUM(C135:C142)</f>
        <v>165953</v>
      </c>
      <c r="D143" s="96">
        <f>SUM(D135:D142)</f>
        <v>124397</v>
      </c>
      <c r="E143" s="96">
        <f t="shared" si="11"/>
        <v>-41556</v>
      </c>
      <c r="F143" s="73">
        <f t="shared" si="12"/>
        <v>-0.2504082481184432</v>
      </c>
      <c r="G143" s="61">
        <f t="shared" si="13"/>
        <v>0.7495917518815568</v>
      </c>
      <c r="H143" s="210"/>
      <c r="I143" s="210">
        <f>100-29</f>
        <v>71</v>
      </c>
      <c r="J143" s="210"/>
      <c r="K143" s="210"/>
      <c r="L143" s="210"/>
      <c r="M143" s="210"/>
      <c r="N143" s="210"/>
      <c r="O143" s="210"/>
      <c r="P143" s="210"/>
      <c r="Q143" s="202"/>
      <c r="R143" s="202"/>
      <c r="S143" s="202"/>
      <c r="T143" s="202"/>
    </row>
    <row r="144" spans="1:20" ht="12.75" customHeight="1">
      <c r="A144" s="204"/>
      <c r="B144" s="244"/>
      <c r="C144" s="244"/>
      <c r="D144" s="230"/>
      <c r="E144" s="230"/>
      <c r="F144" s="219"/>
      <c r="G144" s="212"/>
      <c r="H144" s="210"/>
      <c r="I144" s="210"/>
      <c r="J144" s="210"/>
      <c r="K144" s="210"/>
      <c r="L144" s="210"/>
      <c r="M144" s="210"/>
      <c r="N144" s="210"/>
      <c r="O144" s="210"/>
      <c r="P144" s="210"/>
      <c r="Q144" s="202"/>
      <c r="R144" s="202"/>
      <c r="S144" s="202"/>
      <c r="T144" s="202"/>
    </row>
    <row r="145" spans="1:20" ht="12.75" customHeight="1">
      <c r="A145" s="204"/>
      <c r="B145" s="244"/>
      <c r="C145" s="249">
        <f>C131+C143</f>
        <v>432279</v>
      </c>
      <c r="D145" s="230"/>
      <c r="E145" s="230"/>
      <c r="F145" s="219"/>
      <c r="G145" s="212"/>
      <c r="H145" s="210"/>
      <c r="I145" s="210"/>
      <c r="J145" s="210"/>
      <c r="K145" s="210"/>
      <c r="L145" s="210"/>
      <c r="M145" s="210"/>
      <c r="N145" s="210"/>
      <c r="O145" s="210"/>
      <c r="P145" s="210"/>
      <c r="Q145" s="202"/>
      <c r="R145" s="202"/>
      <c r="S145" s="202"/>
      <c r="T145" s="202"/>
    </row>
    <row r="146" spans="1:20" ht="12.75" customHeight="1">
      <c r="A146" s="63"/>
      <c r="B146" s="98"/>
      <c r="C146" s="98"/>
      <c r="D146" s="90"/>
      <c r="E146" s="90"/>
      <c r="F146" s="79"/>
      <c r="G146" s="212"/>
      <c r="H146" s="210"/>
      <c r="I146" s="210"/>
      <c r="J146" s="210"/>
      <c r="K146" s="210"/>
      <c r="L146" s="210"/>
      <c r="M146" s="210"/>
      <c r="N146" s="210"/>
      <c r="O146" s="210"/>
      <c r="P146" s="210"/>
      <c r="Q146" s="202"/>
      <c r="R146" s="202"/>
      <c r="S146" s="202"/>
      <c r="T146" s="202"/>
    </row>
    <row r="147" spans="1:20" ht="12.75" customHeight="1">
      <c r="A147" s="63"/>
      <c r="B147" s="98"/>
      <c r="C147" s="98"/>
      <c r="D147" s="90"/>
      <c r="E147" s="90"/>
      <c r="F147" s="79"/>
      <c r="G147" s="212"/>
      <c r="H147" s="210"/>
      <c r="I147" s="210"/>
      <c r="J147" s="210"/>
      <c r="K147" s="210"/>
      <c r="L147" s="210"/>
      <c r="M147" s="210"/>
      <c r="N147" s="210"/>
      <c r="O147" s="210"/>
      <c r="P147" s="210"/>
      <c r="Q147" s="202"/>
      <c r="R147" s="202"/>
      <c r="S147" s="202"/>
      <c r="T147" s="202"/>
    </row>
    <row r="148" spans="1:16" s="252" customFormat="1" ht="16.5">
      <c r="A148" s="678" t="s">
        <v>219</v>
      </c>
      <c r="B148" s="678"/>
      <c r="C148" s="678"/>
      <c r="D148" s="678"/>
      <c r="E148" s="678"/>
      <c r="F148" s="678"/>
      <c r="G148" s="250"/>
      <c r="H148" s="251"/>
      <c r="I148" s="251"/>
      <c r="N148" s="251"/>
      <c r="O148" s="251"/>
      <c r="P148" s="251"/>
    </row>
    <row r="149" spans="1:6" ht="17.25">
      <c r="A149" s="678" t="s">
        <v>184</v>
      </c>
      <c r="B149" s="678"/>
      <c r="C149" s="678"/>
      <c r="D149" s="678"/>
      <c r="E149" s="678"/>
      <c r="F149" s="678"/>
    </row>
    <row r="150" spans="1:27" ht="34.5" thickBot="1">
      <c r="A150" s="36" t="s">
        <v>37</v>
      </c>
      <c r="B150" s="36" t="s">
        <v>16</v>
      </c>
      <c r="C150" s="36" t="s">
        <v>212</v>
      </c>
      <c r="D150" s="36" t="s">
        <v>220</v>
      </c>
      <c r="E150" s="36" t="s">
        <v>99</v>
      </c>
      <c r="F150" s="102"/>
      <c r="N150" s="253"/>
      <c r="O150" s="253"/>
      <c r="P150" s="253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</row>
    <row r="151" spans="1:27" ht="21.75" customHeight="1">
      <c r="A151" s="95">
        <v>1</v>
      </c>
      <c r="B151" s="32" t="s">
        <v>152</v>
      </c>
      <c r="C151" s="103">
        <v>11151714</v>
      </c>
      <c r="D151" s="103">
        <v>10306449</v>
      </c>
      <c r="E151" s="73">
        <f>D151/C151</f>
        <v>0.9242031314648134</v>
      </c>
      <c r="F151" s="104"/>
      <c r="J151" s="255"/>
      <c r="K151" s="255"/>
      <c r="L151" s="256"/>
      <c r="M151" s="257"/>
      <c r="N151" s="253"/>
      <c r="O151" s="253"/>
      <c r="P151" s="253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</row>
    <row r="152" spans="1:27" ht="16.5">
      <c r="A152" s="95">
        <v>2</v>
      </c>
      <c r="B152" s="32" t="s">
        <v>153</v>
      </c>
      <c r="C152" s="103">
        <v>8082208</v>
      </c>
      <c r="D152" s="103">
        <v>7037382</v>
      </c>
      <c r="E152" s="73">
        <f aca="true" t="shared" si="14" ref="E152:E159">D152/C152</f>
        <v>0.8707251780701512</v>
      </c>
      <c r="F152" s="7"/>
      <c r="J152" s="194"/>
      <c r="K152" s="258"/>
      <c r="L152" s="235"/>
      <c r="M152" s="257"/>
      <c r="N152" s="253"/>
      <c r="O152" s="253"/>
      <c r="P152" s="253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</row>
    <row r="153" spans="1:27" ht="16.5">
      <c r="A153" s="95">
        <v>3</v>
      </c>
      <c r="B153" s="32" t="s">
        <v>154</v>
      </c>
      <c r="C153" s="103">
        <v>4834086</v>
      </c>
      <c r="D153" s="103">
        <v>4328836</v>
      </c>
      <c r="E153" s="73">
        <f t="shared" si="14"/>
        <v>0.8954817932490237</v>
      </c>
      <c r="F153" s="7"/>
      <c r="J153" s="194"/>
      <c r="K153" s="258"/>
      <c r="L153" s="235"/>
      <c r="M153" s="257"/>
      <c r="N153" s="253"/>
      <c r="O153" s="253"/>
      <c r="P153" s="253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</row>
    <row r="154" spans="1:27" ht="16.5">
      <c r="A154" s="95">
        <v>4</v>
      </c>
      <c r="B154" s="32" t="s">
        <v>155</v>
      </c>
      <c r="C154" s="103">
        <v>6884352</v>
      </c>
      <c r="D154" s="103">
        <v>6216935</v>
      </c>
      <c r="E154" s="73">
        <f t="shared" si="14"/>
        <v>0.9030530397051167</v>
      </c>
      <c r="F154" s="7"/>
      <c r="J154" s="194"/>
      <c r="K154" s="258"/>
      <c r="L154" s="235"/>
      <c r="M154" s="257"/>
      <c r="N154" s="253"/>
      <c r="O154" s="253"/>
      <c r="P154" s="253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</row>
    <row r="155" spans="1:27" ht="16.5">
      <c r="A155" s="95">
        <v>5</v>
      </c>
      <c r="B155" s="32" t="s">
        <v>156</v>
      </c>
      <c r="C155" s="103">
        <v>7233948</v>
      </c>
      <c r="D155" s="103">
        <v>6562812</v>
      </c>
      <c r="E155" s="73">
        <f t="shared" si="14"/>
        <v>0.9072241050115373</v>
      </c>
      <c r="F155" s="7"/>
      <c r="J155" s="194"/>
      <c r="K155" s="258"/>
      <c r="L155" s="235"/>
      <c r="M155" s="257"/>
      <c r="N155" s="253"/>
      <c r="O155" s="253"/>
      <c r="P155" s="253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</row>
    <row r="156" spans="1:27" ht="16.5">
      <c r="A156" s="95">
        <v>6</v>
      </c>
      <c r="B156" s="32" t="s">
        <v>157</v>
      </c>
      <c r="C156" s="103">
        <v>5368606</v>
      </c>
      <c r="D156" s="103">
        <v>4879133</v>
      </c>
      <c r="E156" s="73">
        <f t="shared" si="14"/>
        <v>0.908826797868944</v>
      </c>
      <c r="F156" s="7"/>
      <c r="J156" s="194"/>
      <c r="K156" s="258"/>
      <c r="L156" s="235"/>
      <c r="M156" s="257"/>
      <c r="N156" s="253"/>
      <c r="O156" s="253"/>
      <c r="P156" s="253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</row>
    <row r="157" spans="1:27" ht="16.5">
      <c r="A157" s="95">
        <v>7</v>
      </c>
      <c r="B157" s="32" t="s">
        <v>158</v>
      </c>
      <c r="C157" s="103">
        <v>7989912</v>
      </c>
      <c r="D157" s="103">
        <v>7561794</v>
      </c>
      <c r="E157" s="73">
        <f t="shared" si="14"/>
        <v>0.9464176826978821</v>
      </c>
      <c r="F157" s="7"/>
      <c r="J157" s="194"/>
      <c r="K157" s="258"/>
      <c r="L157" s="235"/>
      <c r="M157" s="257"/>
      <c r="N157" s="253"/>
      <c r="O157" s="253"/>
      <c r="P157" s="253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</row>
    <row r="158" spans="1:27" ht="16.5">
      <c r="A158" s="95">
        <v>8</v>
      </c>
      <c r="B158" s="32" t="s">
        <v>159</v>
      </c>
      <c r="C158" s="103">
        <v>7583544</v>
      </c>
      <c r="D158" s="103">
        <v>7032056</v>
      </c>
      <c r="E158" s="73">
        <f t="shared" si="14"/>
        <v>0.927278327916341</v>
      </c>
      <c r="F158" s="7"/>
      <c r="J158" s="194"/>
      <c r="K158" s="258"/>
      <c r="L158" s="235"/>
      <c r="M158" s="257"/>
      <c r="N158" s="253"/>
      <c r="O158" s="253"/>
      <c r="P158" s="253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</row>
    <row r="159" spans="1:27" ht="16.5">
      <c r="A159" s="95"/>
      <c r="B159" s="32" t="s">
        <v>10</v>
      </c>
      <c r="C159" s="105">
        <f>SUM(C151:C158)</f>
        <v>59128370</v>
      </c>
      <c r="D159" s="105">
        <f>SUM(D151:D158)</f>
        <v>53925397</v>
      </c>
      <c r="E159" s="73">
        <f t="shared" si="14"/>
        <v>0.9120054721616713</v>
      </c>
      <c r="F159" s="7"/>
      <c r="J159" s="194"/>
      <c r="K159" s="258"/>
      <c r="L159" s="235"/>
      <c r="M159" s="257"/>
      <c r="N159" s="253"/>
      <c r="O159" s="253"/>
      <c r="P159" s="253"/>
      <c r="Q159" s="205"/>
      <c r="R159" s="205"/>
      <c r="S159" s="205"/>
      <c r="T159" s="205"/>
      <c r="U159" s="230"/>
      <c r="V159" s="230"/>
      <c r="W159" s="230"/>
      <c r="X159" s="205"/>
      <c r="Y159" s="205"/>
      <c r="Z159" s="205"/>
      <c r="AA159" s="205"/>
    </row>
    <row r="160" spans="1:27" ht="16.5">
      <c r="A160" s="106"/>
      <c r="B160" s="107"/>
      <c r="C160" s="108"/>
      <c r="D160" s="108"/>
      <c r="E160" s="109"/>
      <c r="F160" s="6"/>
      <c r="G160" s="262"/>
      <c r="H160" s="263"/>
      <c r="I160" s="263"/>
      <c r="J160" s="194"/>
      <c r="K160" s="264"/>
      <c r="L160" s="235"/>
      <c r="M160" s="257"/>
      <c r="N160" s="265"/>
      <c r="O160" s="265"/>
      <c r="P160" s="265"/>
      <c r="Q160" s="266"/>
      <c r="R160" s="266"/>
      <c r="S160" s="266"/>
      <c r="T160" s="266"/>
      <c r="U160" s="205"/>
      <c r="V160" s="205"/>
      <c r="W160" s="205"/>
      <c r="X160" s="205"/>
      <c r="Y160" s="205"/>
      <c r="Z160" s="205"/>
      <c r="AA160" s="205"/>
    </row>
    <row r="161" spans="1:27" ht="16.5">
      <c r="A161" s="270"/>
      <c r="B161" s="216"/>
      <c r="C161" s="261"/>
      <c r="D161" s="261"/>
      <c r="E161" s="271"/>
      <c r="J161" s="267"/>
      <c r="K161" s="268"/>
      <c r="L161" s="199"/>
      <c r="M161" s="259"/>
      <c r="N161" s="253"/>
      <c r="O161" s="253"/>
      <c r="P161" s="253"/>
      <c r="Q161" s="205"/>
      <c r="R161" s="205"/>
      <c r="S161" s="253"/>
      <c r="T161" s="205"/>
      <c r="U161" s="205"/>
      <c r="V161" s="205"/>
      <c r="W161" s="205"/>
      <c r="X161" s="205"/>
      <c r="Y161" s="205"/>
      <c r="Z161" s="205"/>
      <c r="AA161" s="205"/>
    </row>
    <row r="162" spans="1:27" ht="16.5">
      <c r="A162" s="270"/>
      <c r="B162" s="216"/>
      <c r="C162" s="261"/>
      <c r="D162" s="261"/>
      <c r="E162" s="271"/>
      <c r="J162" s="267"/>
      <c r="K162" s="268"/>
      <c r="L162" s="199"/>
      <c r="M162" s="259"/>
      <c r="N162" s="253"/>
      <c r="O162" s="253"/>
      <c r="P162" s="253"/>
      <c r="Q162" s="205"/>
      <c r="R162" s="205"/>
      <c r="S162" s="253"/>
      <c r="T162" s="205"/>
      <c r="U162" s="205"/>
      <c r="V162" s="205"/>
      <c r="W162" s="205"/>
      <c r="X162" s="205"/>
      <c r="Y162" s="205"/>
      <c r="Z162" s="205"/>
      <c r="AA162" s="205"/>
    </row>
    <row r="163" spans="1:27" ht="15">
      <c r="A163" s="106"/>
      <c r="B163" s="107"/>
      <c r="C163" s="108"/>
      <c r="D163" s="108"/>
      <c r="E163" s="113"/>
      <c r="F163" s="6"/>
      <c r="G163" s="262"/>
      <c r="H163" s="263"/>
      <c r="I163" s="263"/>
      <c r="N163" s="265"/>
      <c r="O163" s="265"/>
      <c r="P163" s="265"/>
      <c r="Q163" s="272"/>
      <c r="R163" s="272"/>
      <c r="S163" s="272"/>
      <c r="T163" s="272"/>
      <c r="U163" s="205"/>
      <c r="V163" s="205"/>
      <c r="W163" s="205"/>
      <c r="X163" s="205"/>
      <c r="Y163" s="205"/>
      <c r="Z163" s="205"/>
      <c r="AA163" s="205"/>
    </row>
    <row r="164" spans="1:27" s="178" customFormat="1" ht="16.5" customHeight="1">
      <c r="A164" s="644" t="s">
        <v>86</v>
      </c>
      <c r="B164" s="644"/>
      <c r="C164" s="644"/>
      <c r="D164" s="644"/>
      <c r="E164" s="644"/>
      <c r="F164" s="644"/>
      <c r="G164" s="207"/>
      <c r="H164" s="208"/>
      <c r="I164" s="208"/>
      <c r="J164" s="273"/>
      <c r="K164" s="273"/>
      <c r="L164" s="273"/>
      <c r="M164" s="273"/>
      <c r="N164" s="273"/>
      <c r="O164" s="273"/>
      <c r="P164" s="273"/>
      <c r="Q164" s="259"/>
      <c r="R164" s="259"/>
      <c r="S164" s="259"/>
      <c r="T164" s="259"/>
      <c r="U164" s="259"/>
      <c r="V164" s="259"/>
      <c r="W164" s="259"/>
      <c r="X164" s="259"/>
      <c r="Y164" s="259"/>
      <c r="Z164" s="259"/>
      <c r="AA164" s="259"/>
    </row>
    <row r="165" spans="1:27" s="178" customFormat="1" ht="16.5" customHeight="1">
      <c r="A165" s="13"/>
      <c r="B165" s="13"/>
      <c r="C165" s="13"/>
      <c r="D165" s="13"/>
      <c r="E165" s="13"/>
      <c r="F165" s="56"/>
      <c r="G165" s="207"/>
      <c r="H165" s="208"/>
      <c r="I165" s="208"/>
      <c r="J165" s="273"/>
      <c r="K165" s="273"/>
      <c r="L165" s="273"/>
      <c r="M165" s="273"/>
      <c r="N165" s="273"/>
      <c r="O165" s="273"/>
      <c r="P165" s="273"/>
      <c r="Q165" s="259"/>
      <c r="R165" s="259"/>
      <c r="S165" s="259"/>
      <c r="T165" s="259"/>
      <c r="U165" s="259"/>
      <c r="V165" s="259"/>
      <c r="W165" s="259"/>
      <c r="X165" s="259"/>
      <c r="Y165" s="259"/>
      <c r="Z165" s="259"/>
      <c r="AA165" s="259"/>
    </row>
    <row r="166" spans="1:27" s="278" customFormat="1" ht="16.5">
      <c r="A166" s="115" t="s">
        <v>71</v>
      </c>
      <c r="B166" s="31"/>
      <c r="C166" s="31"/>
      <c r="D166" s="99"/>
      <c r="E166" s="31"/>
      <c r="F166" s="58"/>
      <c r="G166" s="274"/>
      <c r="H166" s="275"/>
      <c r="I166" s="275"/>
      <c r="J166" s="276"/>
      <c r="K166" s="276"/>
      <c r="L166" s="276"/>
      <c r="M166" s="276"/>
      <c r="N166" s="276"/>
      <c r="O166" s="276"/>
      <c r="P166" s="276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  <c r="AA166" s="277"/>
    </row>
    <row r="167" spans="1:27" ht="21.75" customHeight="1">
      <c r="A167" s="36" t="s">
        <v>2</v>
      </c>
      <c r="B167" s="36"/>
      <c r="C167" s="36" t="s">
        <v>3</v>
      </c>
      <c r="D167" s="36" t="s">
        <v>4</v>
      </c>
      <c r="E167" s="36" t="s">
        <v>5</v>
      </c>
      <c r="F167" s="71" t="s">
        <v>6</v>
      </c>
      <c r="J167" s="253"/>
      <c r="K167" s="253"/>
      <c r="L167" s="253"/>
      <c r="M167" s="253"/>
      <c r="N167" s="253"/>
      <c r="O167" s="253"/>
      <c r="P167" s="253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</row>
    <row r="168" spans="1:27" ht="15.75">
      <c r="A168" s="60">
        <v>1</v>
      </c>
      <c r="B168" s="60">
        <v>2</v>
      </c>
      <c r="C168" s="60">
        <v>3</v>
      </c>
      <c r="D168" s="60">
        <v>4</v>
      </c>
      <c r="E168" s="60" t="s">
        <v>7</v>
      </c>
      <c r="F168" s="116">
        <v>6</v>
      </c>
      <c r="J168" s="253"/>
      <c r="K168" s="253"/>
      <c r="L168" s="253"/>
      <c r="M168" s="253"/>
      <c r="N168" s="253"/>
      <c r="O168" s="253"/>
      <c r="P168" s="253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</row>
    <row r="169" spans="1:27" ht="21.75" customHeight="1" thickBot="1">
      <c r="A169" s="95">
        <v>1</v>
      </c>
      <c r="B169" s="48" t="s">
        <v>252</v>
      </c>
      <c r="C169" s="117">
        <v>553.35</v>
      </c>
      <c r="D169" s="117">
        <v>553.35</v>
      </c>
      <c r="E169" s="117">
        <f>D169-C169</f>
        <v>0</v>
      </c>
      <c r="F169" s="73">
        <f>E169/C169</f>
        <v>0</v>
      </c>
      <c r="G169" s="431"/>
      <c r="H169" s="431"/>
      <c r="I169" s="176">
        <f>27.43+19.32</f>
        <v>46.75</v>
      </c>
      <c r="J169" s="253"/>
      <c r="K169" s="253"/>
      <c r="L169" s="253"/>
      <c r="M169" s="253"/>
      <c r="N169" s="253"/>
      <c r="O169" s="253"/>
      <c r="P169" s="273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</row>
    <row r="170" spans="1:27" ht="24" customHeight="1" thickBot="1">
      <c r="A170" s="95">
        <v>2</v>
      </c>
      <c r="B170" s="48" t="s">
        <v>266</v>
      </c>
      <c r="C170" s="117">
        <v>9746.6</v>
      </c>
      <c r="D170" s="117">
        <v>9746.6</v>
      </c>
      <c r="E170" s="117">
        <f>D170-C170</f>
        <v>0</v>
      </c>
      <c r="F170" s="73">
        <f>E170/C170</f>
        <v>0</v>
      </c>
      <c r="G170" s="431"/>
      <c r="H170" s="431"/>
      <c r="I170" s="176">
        <f>5423.63+4498.28</f>
        <v>9921.91</v>
      </c>
      <c r="J170" s="253"/>
      <c r="K170" s="253"/>
      <c r="L170" s="253"/>
      <c r="M170" s="253"/>
      <c r="N170" s="253"/>
      <c r="O170" s="253"/>
      <c r="P170" s="253"/>
      <c r="Q170" s="253"/>
      <c r="R170" s="253"/>
      <c r="S170" s="205"/>
      <c r="T170" s="205"/>
      <c r="U170" s="205"/>
      <c r="V170" s="205"/>
      <c r="W170" s="205"/>
      <c r="X170" s="205"/>
      <c r="Y170" s="205"/>
      <c r="Z170" s="205"/>
      <c r="AA170" s="205"/>
    </row>
    <row r="171" spans="1:27" ht="29.25" customHeight="1">
      <c r="A171" s="95">
        <v>3</v>
      </c>
      <c r="B171" s="48" t="s">
        <v>260</v>
      </c>
      <c r="C171" s="117">
        <v>6172.4800000000005</v>
      </c>
      <c r="D171" s="117">
        <v>6172.4800000000005</v>
      </c>
      <c r="E171" s="117">
        <f>D171-C171</f>
        <v>0</v>
      </c>
      <c r="F171" s="73">
        <f>E171/C171</f>
        <v>0</v>
      </c>
      <c r="I171" s="176">
        <f>5396.2+4478.96</f>
        <v>9875.16</v>
      </c>
      <c r="J171" s="231"/>
      <c r="K171" s="231"/>
      <c r="L171" s="231"/>
      <c r="M171" s="231"/>
      <c r="N171" s="231"/>
      <c r="O171" s="231"/>
      <c r="P171" s="253"/>
      <c r="Q171" s="279"/>
      <c r="R171" s="279"/>
      <c r="S171" s="205"/>
      <c r="T171" s="205"/>
      <c r="U171" s="205"/>
      <c r="V171" s="205"/>
      <c r="W171" s="205"/>
      <c r="X171" s="205"/>
      <c r="Y171" s="205"/>
      <c r="Z171" s="205"/>
      <c r="AA171" s="205"/>
    </row>
    <row r="172" spans="1:27" ht="15">
      <c r="A172" s="118"/>
      <c r="B172" s="1"/>
      <c r="C172" s="1"/>
      <c r="D172" s="1"/>
      <c r="E172" s="1"/>
      <c r="F172" s="7"/>
      <c r="J172" s="253"/>
      <c r="K172" s="253"/>
      <c r="L172" s="253"/>
      <c r="M172" s="253"/>
      <c r="N172" s="253"/>
      <c r="O172" s="253"/>
      <c r="P172" s="253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</row>
    <row r="173" spans="1:6" ht="15">
      <c r="A173" s="118"/>
      <c r="B173" s="1"/>
      <c r="C173" s="1"/>
      <c r="D173" s="1"/>
      <c r="E173" s="1"/>
      <c r="F173" s="7"/>
    </row>
    <row r="174" spans="1:20" s="278" customFormat="1" ht="16.5">
      <c r="A174" s="119" t="s">
        <v>72</v>
      </c>
      <c r="B174" s="120"/>
      <c r="C174" s="120"/>
      <c r="D174" s="120"/>
      <c r="E174" s="121"/>
      <c r="F174" s="122"/>
      <c r="G174" s="281"/>
      <c r="H174" s="282"/>
      <c r="I174" s="282"/>
      <c r="J174" s="282"/>
      <c r="K174" s="282"/>
      <c r="L174" s="282"/>
      <c r="M174" s="282"/>
      <c r="N174" s="282"/>
      <c r="O174" s="282"/>
      <c r="P174" s="282"/>
      <c r="Q174" s="283"/>
      <c r="R174" s="283"/>
      <c r="S174" s="283"/>
      <c r="T174" s="283"/>
    </row>
    <row r="175" spans="1:28" s="278" customFormat="1" ht="16.5">
      <c r="A175" s="119"/>
      <c r="B175" s="120"/>
      <c r="C175" s="120"/>
      <c r="D175" s="120"/>
      <c r="E175" s="121"/>
      <c r="F175" s="280"/>
      <c r="G175" s="281"/>
      <c r="H175" s="282"/>
      <c r="I175" s="282"/>
      <c r="J175" s="284"/>
      <c r="K175" s="284"/>
      <c r="L175" s="284"/>
      <c r="M175" s="284"/>
      <c r="N175" s="284"/>
      <c r="O175" s="284"/>
      <c r="P175" s="284"/>
      <c r="Q175" s="285"/>
      <c r="R175" s="285"/>
      <c r="S175" s="285"/>
      <c r="T175" s="285"/>
      <c r="U175" s="277"/>
      <c r="V175" s="277"/>
      <c r="W175" s="277"/>
      <c r="X175" s="277"/>
      <c r="Y175" s="277"/>
      <c r="Z175" s="277"/>
      <c r="AA175" s="277"/>
      <c r="AB175" s="277"/>
    </row>
    <row r="176" spans="1:28" s="278" customFormat="1" ht="16.5">
      <c r="A176" s="652" t="s">
        <v>253</v>
      </c>
      <c r="B176" s="652"/>
      <c r="C176" s="652"/>
      <c r="D176" s="123"/>
      <c r="E176" s="59"/>
      <c r="F176" s="286"/>
      <c r="G176" s="287"/>
      <c r="H176" s="287"/>
      <c r="I176" s="287"/>
      <c r="J176" s="287"/>
      <c r="K176" s="287"/>
      <c r="L176" s="287"/>
      <c r="M176" s="287"/>
      <c r="N176" s="287"/>
      <c r="O176" s="287"/>
      <c r="P176" s="287"/>
      <c r="Q176" s="288"/>
      <c r="R176" s="288"/>
      <c r="S176" s="288"/>
      <c r="T176" s="288"/>
      <c r="U176" s="277"/>
      <c r="V176" s="277"/>
      <c r="W176" s="277"/>
      <c r="X176" s="277"/>
      <c r="Y176" s="277"/>
      <c r="Z176" s="277"/>
      <c r="AA176" s="277"/>
      <c r="AB176" s="277"/>
    </row>
    <row r="177" spans="1:28" ht="17.25">
      <c r="A177" s="635" t="s">
        <v>185</v>
      </c>
      <c r="B177" s="635"/>
      <c r="C177" s="635"/>
      <c r="D177" s="635"/>
      <c r="E177" s="123" t="s">
        <v>205</v>
      </c>
      <c r="G177" s="289"/>
      <c r="H177" s="290"/>
      <c r="I177" s="290"/>
      <c r="J177" s="290"/>
      <c r="K177" s="290"/>
      <c r="L177" s="290"/>
      <c r="M177" s="290"/>
      <c r="N177" s="290"/>
      <c r="O177" s="290"/>
      <c r="P177" s="290"/>
      <c r="Q177" s="291"/>
      <c r="R177" s="291"/>
      <c r="S177" s="291"/>
      <c r="T177" s="291"/>
      <c r="U177" s="205"/>
      <c r="V177" s="205"/>
      <c r="W177" s="205"/>
      <c r="X177" s="205"/>
      <c r="Y177" s="205"/>
      <c r="Z177" s="205"/>
      <c r="AA177" s="205"/>
      <c r="AB177" s="205"/>
    </row>
    <row r="178" spans="1:28" ht="55.5" customHeight="1" thickBot="1">
      <c r="A178" s="36" t="s">
        <v>8</v>
      </c>
      <c r="B178" s="36" t="s">
        <v>9</v>
      </c>
      <c r="C178" s="36" t="s">
        <v>222</v>
      </c>
      <c r="D178" s="36" t="s">
        <v>254</v>
      </c>
      <c r="E178" s="36" t="s">
        <v>223</v>
      </c>
      <c r="F178" s="292"/>
      <c r="J178" s="253"/>
      <c r="K178" s="253"/>
      <c r="L178" s="253"/>
      <c r="M178" s="253"/>
      <c r="N178" s="253"/>
      <c r="O178" s="253"/>
      <c r="P178" s="253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/>
    </row>
    <row r="179" spans="1:28" ht="17.25" thickBot="1">
      <c r="A179" s="95">
        <v>1</v>
      </c>
      <c r="B179" s="32" t="s">
        <v>152</v>
      </c>
      <c r="C179" s="124">
        <v>1886.950458257654</v>
      </c>
      <c r="D179" s="117">
        <v>107.10206871982547</v>
      </c>
      <c r="E179" s="125">
        <f>D179/C179</f>
        <v>0.056759343230833884</v>
      </c>
      <c r="G179" s="431">
        <v>442.33</v>
      </c>
      <c r="H179" s="431">
        <v>4641.94</v>
      </c>
      <c r="J179" s="255"/>
      <c r="K179" s="255"/>
      <c r="L179" s="256"/>
      <c r="M179" s="294"/>
      <c r="N179" s="253"/>
      <c r="O179" s="255"/>
      <c r="P179" s="255"/>
      <c r="Q179" s="256"/>
      <c r="R179" s="294"/>
      <c r="S179" s="295"/>
      <c r="T179" s="295"/>
      <c r="U179" s="279"/>
      <c r="V179" s="295"/>
      <c r="W179" s="295"/>
      <c r="X179" s="279"/>
      <c r="Y179" s="205"/>
      <c r="Z179" s="205"/>
      <c r="AA179" s="205"/>
      <c r="AB179" s="205"/>
    </row>
    <row r="180" spans="1:28" ht="17.25" thickBot="1">
      <c r="A180" s="95">
        <v>2</v>
      </c>
      <c r="B180" s="32" t="s">
        <v>153</v>
      </c>
      <c r="C180" s="124">
        <v>1279.297599435085</v>
      </c>
      <c r="D180" s="117">
        <v>72.60989787510917</v>
      </c>
      <c r="E180" s="125">
        <f aca="true" t="shared" si="15" ref="E180:E187">D180/C180</f>
        <v>0.056757628488611565</v>
      </c>
      <c r="G180" s="431">
        <v>111.02</v>
      </c>
      <c r="H180" s="431">
        <v>4551.31</v>
      </c>
      <c r="J180" s="194"/>
      <c r="K180" s="296"/>
      <c r="L180" s="297"/>
      <c r="M180" s="298"/>
      <c r="N180" s="253"/>
      <c r="O180" s="194"/>
      <c r="P180" s="296"/>
      <c r="Q180" s="297"/>
      <c r="R180" s="298"/>
      <c r="S180" s="295"/>
      <c r="T180" s="295"/>
      <c r="U180" s="279"/>
      <c r="V180" s="295"/>
      <c r="W180" s="295"/>
      <c r="X180" s="279"/>
      <c r="Y180" s="205"/>
      <c r="Z180" s="205"/>
      <c r="AA180" s="205"/>
      <c r="AB180" s="205"/>
    </row>
    <row r="181" spans="1:28" ht="16.5">
      <c r="A181" s="95">
        <v>3</v>
      </c>
      <c r="B181" s="32" t="s">
        <v>154</v>
      </c>
      <c r="C181" s="124">
        <v>784.5837018739539</v>
      </c>
      <c r="D181" s="117">
        <v>44.528378369769904</v>
      </c>
      <c r="E181" s="125">
        <f t="shared" si="15"/>
        <v>0.05675414651542627</v>
      </c>
      <c r="F181" s="293"/>
      <c r="G181" s="175">
        <f>G179+G180</f>
        <v>553.35</v>
      </c>
      <c r="H181" s="176">
        <f>H179+H180</f>
        <v>9193.25</v>
      </c>
      <c r="J181" s="194"/>
      <c r="K181" s="296"/>
      <c r="L181" s="297"/>
      <c r="M181" s="298"/>
      <c r="N181" s="253"/>
      <c r="O181" s="194"/>
      <c r="P181" s="296"/>
      <c r="Q181" s="297"/>
      <c r="R181" s="298"/>
      <c r="S181" s="295"/>
      <c r="T181" s="295"/>
      <c r="U181" s="299"/>
      <c r="V181" s="295"/>
      <c r="W181" s="295"/>
      <c r="X181" s="279"/>
      <c r="Y181" s="205"/>
      <c r="Z181" s="205"/>
      <c r="AA181" s="205"/>
      <c r="AB181" s="205"/>
    </row>
    <row r="182" spans="1:28" ht="16.5">
      <c r="A182" s="95">
        <v>4</v>
      </c>
      <c r="B182" s="32" t="s">
        <v>155</v>
      </c>
      <c r="C182" s="124">
        <v>1125.7264210050444</v>
      </c>
      <c r="D182" s="117">
        <v>63.896057996850175</v>
      </c>
      <c r="E182" s="125">
        <f t="shared" si="15"/>
        <v>0.05675984573570194</v>
      </c>
      <c r="F182" s="293"/>
      <c r="J182" s="194"/>
      <c r="K182" s="296"/>
      <c r="L182" s="297"/>
      <c r="M182" s="298"/>
      <c r="N182" s="253"/>
      <c r="O182" s="194"/>
      <c r="P182" s="296"/>
      <c r="Q182" s="297"/>
      <c r="R182" s="298"/>
      <c r="S182" s="295"/>
      <c r="T182" s="295"/>
      <c r="U182" s="279"/>
      <c r="V182" s="295"/>
      <c r="W182" s="295"/>
      <c r="X182" s="279"/>
      <c r="Y182" s="205"/>
      <c r="Z182" s="205"/>
      <c r="AA182" s="205"/>
      <c r="AB182" s="205"/>
    </row>
    <row r="183" spans="1:28" ht="16.5">
      <c r="A183" s="95">
        <v>5</v>
      </c>
      <c r="B183" s="32" t="s">
        <v>156</v>
      </c>
      <c r="C183" s="124">
        <v>1195.9791379512876</v>
      </c>
      <c r="D183" s="117">
        <v>67.84784690094942</v>
      </c>
      <c r="E183" s="125">
        <f t="shared" si="15"/>
        <v>0.056729958531862676</v>
      </c>
      <c r="F183" s="293"/>
      <c r="J183" s="194"/>
      <c r="K183" s="296"/>
      <c r="L183" s="297"/>
      <c r="M183" s="298"/>
      <c r="N183" s="253"/>
      <c r="O183" s="194"/>
      <c r="P183" s="296"/>
      <c r="Q183" s="297"/>
      <c r="R183" s="298"/>
      <c r="S183" s="295"/>
      <c r="T183" s="295"/>
      <c r="U183" s="279"/>
      <c r="V183" s="295"/>
      <c r="W183" s="295"/>
      <c r="X183" s="279"/>
      <c r="Y183" s="205"/>
      <c r="Z183" s="205"/>
      <c r="AA183" s="205"/>
      <c r="AB183" s="205"/>
    </row>
    <row r="184" spans="1:28" ht="16.5">
      <c r="A184" s="95">
        <v>6</v>
      </c>
      <c r="B184" s="32" t="s">
        <v>157</v>
      </c>
      <c r="C184" s="124">
        <v>886.733143170632</v>
      </c>
      <c r="D184" s="117">
        <v>50.34009615380285</v>
      </c>
      <c r="E184" s="125">
        <f t="shared" si="15"/>
        <v>0.05677028826711625</v>
      </c>
      <c r="F184" s="293"/>
      <c r="J184" s="194"/>
      <c r="K184" s="296"/>
      <c r="L184" s="297"/>
      <c r="M184" s="298"/>
      <c r="N184" s="253"/>
      <c r="O184" s="194"/>
      <c r="P184" s="296"/>
      <c r="Q184" s="297"/>
      <c r="R184" s="298"/>
      <c r="S184" s="295"/>
      <c r="T184" s="295"/>
      <c r="U184" s="279"/>
      <c r="V184" s="295"/>
      <c r="W184" s="295"/>
      <c r="X184" s="279"/>
      <c r="Y184" s="205"/>
      <c r="Z184" s="205"/>
      <c r="AA184" s="205"/>
      <c r="AB184" s="205"/>
    </row>
    <row r="185" spans="1:28" ht="16.5">
      <c r="A185" s="95">
        <v>7</v>
      </c>
      <c r="B185" s="32" t="s">
        <v>158</v>
      </c>
      <c r="C185" s="124">
        <v>1342.6688396275981</v>
      </c>
      <c r="D185" s="117">
        <v>76.30305971182672</v>
      </c>
      <c r="E185" s="125">
        <f t="shared" si="15"/>
        <v>0.056829396393074924</v>
      </c>
      <c r="F185" s="293"/>
      <c r="J185" s="194"/>
      <c r="K185" s="296"/>
      <c r="L185" s="297"/>
      <c r="M185" s="298"/>
      <c r="N185" s="253"/>
      <c r="O185" s="194"/>
      <c r="P185" s="296"/>
      <c r="Q185" s="297"/>
      <c r="R185" s="298"/>
      <c r="S185" s="295"/>
      <c r="T185" s="295"/>
      <c r="U185" s="279"/>
      <c r="V185" s="295"/>
      <c r="W185" s="295"/>
      <c r="X185" s="279"/>
      <c r="Y185" s="205"/>
      <c r="Z185" s="205"/>
      <c r="AA185" s="205"/>
      <c r="AB185" s="205"/>
    </row>
    <row r="186" spans="1:28" ht="16.5">
      <c r="A186" s="95">
        <v>8</v>
      </c>
      <c r="B186" s="32" t="s">
        <v>159</v>
      </c>
      <c r="C186" s="124">
        <v>1244.6606986787458</v>
      </c>
      <c r="D186" s="117">
        <v>70.73459427186634</v>
      </c>
      <c r="E186" s="125">
        <f t="shared" si="15"/>
        <v>0.0568304232205241</v>
      </c>
      <c r="F186" s="293"/>
      <c r="J186" s="194"/>
      <c r="K186" s="296"/>
      <c r="L186" s="297"/>
      <c r="M186" s="298"/>
      <c r="N186" s="253"/>
      <c r="O186" s="194"/>
      <c r="P186" s="296"/>
      <c r="Q186" s="297"/>
      <c r="R186" s="298"/>
      <c r="S186" s="295"/>
      <c r="T186" s="295"/>
      <c r="U186" s="279"/>
      <c r="V186" s="295"/>
      <c r="W186" s="295"/>
      <c r="X186" s="279"/>
      <c r="Y186" s="205"/>
      <c r="Z186" s="205"/>
      <c r="AA186" s="205"/>
      <c r="AB186" s="205"/>
    </row>
    <row r="187" spans="1:28" ht="16.5">
      <c r="A187" s="126"/>
      <c r="B187" s="32" t="s">
        <v>10</v>
      </c>
      <c r="C187" s="127">
        <f>SUM(C179:C186)</f>
        <v>9746.600000000002</v>
      </c>
      <c r="D187" s="128">
        <f>SUM(D179:D186)</f>
        <v>553.3620000000001</v>
      </c>
      <c r="E187" s="125">
        <f t="shared" si="15"/>
        <v>0.0567748753411446</v>
      </c>
      <c r="F187" s="293"/>
      <c r="J187" s="194"/>
      <c r="K187" s="296"/>
      <c r="L187" s="297"/>
      <c r="M187" s="298"/>
      <c r="N187" s="253"/>
      <c r="O187" s="194"/>
      <c r="P187" s="296"/>
      <c r="Q187" s="297"/>
      <c r="R187" s="298"/>
      <c r="S187" s="205"/>
      <c r="T187" s="205"/>
      <c r="U187" s="279"/>
      <c r="V187" s="279"/>
      <c r="W187" s="279"/>
      <c r="X187" s="205"/>
      <c r="Y187" s="205"/>
      <c r="Z187" s="205"/>
      <c r="AA187" s="205"/>
      <c r="AB187" s="205"/>
    </row>
    <row r="188" spans="1:28" ht="16.5">
      <c r="A188" s="1"/>
      <c r="B188" s="1"/>
      <c r="C188" s="1"/>
      <c r="D188" s="1"/>
      <c r="E188" s="1"/>
      <c r="G188" s="262"/>
      <c r="H188" s="263"/>
      <c r="I188" s="263"/>
      <c r="J188" s="194"/>
      <c r="K188" s="296"/>
      <c r="L188" s="297"/>
      <c r="M188" s="298"/>
      <c r="N188" s="265"/>
      <c r="O188" s="194"/>
      <c r="P188" s="296"/>
      <c r="Q188" s="297"/>
      <c r="R188" s="298"/>
      <c r="S188" s="272"/>
      <c r="T188" s="272"/>
      <c r="U188" s="205"/>
      <c r="V188" s="205"/>
      <c r="W188" s="205"/>
      <c r="X188" s="205"/>
      <c r="Y188" s="205"/>
      <c r="Z188" s="205"/>
      <c r="AA188" s="205"/>
      <c r="AB188" s="205"/>
    </row>
    <row r="189" spans="1:28" ht="15.75">
      <c r="A189" s="1"/>
      <c r="B189" s="1"/>
      <c r="C189" s="1"/>
      <c r="D189" s="1"/>
      <c r="E189" s="1"/>
      <c r="J189" s="300"/>
      <c r="K189" s="301"/>
      <c r="L189" s="302"/>
      <c r="M189" s="303"/>
      <c r="N189" s="253"/>
      <c r="O189" s="253"/>
      <c r="P189" s="231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</row>
    <row r="190" spans="1:28" s="278" customFormat="1" ht="17.25">
      <c r="A190" s="661" t="s">
        <v>261</v>
      </c>
      <c r="B190" s="661"/>
      <c r="C190" s="661"/>
      <c r="D190" s="661"/>
      <c r="E190" s="129"/>
      <c r="F190" s="304"/>
      <c r="G190" s="287"/>
      <c r="H190" s="287"/>
      <c r="I190" s="287"/>
      <c r="J190" s="300"/>
      <c r="K190" s="301"/>
      <c r="L190" s="302"/>
      <c r="M190" s="303"/>
      <c r="N190" s="287"/>
      <c r="O190" s="287"/>
      <c r="P190" s="287"/>
      <c r="Q190" s="288"/>
      <c r="R190" s="288"/>
      <c r="S190" s="288"/>
      <c r="T190" s="288"/>
      <c r="U190" s="277"/>
      <c r="V190" s="277"/>
      <c r="W190" s="277"/>
      <c r="X190" s="277"/>
      <c r="Y190" s="277"/>
      <c r="Z190" s="277"/>
      <c r="AA190" s="277"/>
      <c r="AB190" s="277"/>
    </row>
    <row r="191" spans="1:151" ht="17.25">
      <c r="A191" s="662" t="s">
        <v>186</v>
      </c>
      <c r="B191" s="662"/>
      <c r="C191" s="662"/>
      <c r="D191" s="662"/>
      <c r="E191" s="110" t="s">
        <v>205</v>
      </c>
      <c r="J191" s="300"/>
      <c r="K191" s="301"/>
      <c r="L191" s="302"/>
      <c r="M191" s="303"/>
      <c r="N191" s="253"/>
      <c r="O191" s="253"/>
      <c r="P191" s="253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EU191" s="174" t="s">
        <v>150</v>
      </c>
    </row>
    <row r="192" spans="1:28" ht="33.75" thickBot="1">
      <c r="A192" s="30" t="s">
        <v>2</v>
      </c>
      <c r="B192" s="30" t="s">
        <v>9</v>
      </c>
      <c r="C192" s="30" t="s">
        <v>222</v>
      </c>
      <c r="D192" s="30" t="s">
        <v>262</v>
      </c>
      <c r="E192" s="30" t="s">
        <v>224</v>
      </c>
      <c r="F192" s="292"/>
      <c r="J192" s="300"/>
      <c r="K192" s="301"/>
      <c r="L192" s="302"/>
      <c r="M192" s="303"/>
      <c r="N192" s="253"/>
      <c r="O192" s="253"/>
      <c r="P192" s="253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</row>
    <row r="193" spans="1:28" ht="15" customHeight="1">
      <c r="A193" s="130">
        <v>1</v>
      </c>
      <c r="B193" s="32" t="s">
        <v>152</v>
      </c>
      <c r="C193" s="131">
        <v>1886.950458257654</v>
      </c>
      <c r="D193" s="131">
        <v>75.60291959459221</v>
      </c>
      <c r="E193" s="26">
        <f>D193/C193</f>
        <v>0.04006619212695249</v>
      </c>
      <c r="J193" s="255"/>
      <c r="K193" s="255"/>
      <c r="L193" s="256"/>
      <c r="M193" s="305"/>
      <c r="N193" s="253"/>
      <c r="O193" s="253"/>
      <c r="P193" s="306"/>
      <c r="Q193" s="295"/>
      <c r="R193" s="295"/>
      <c r="S193" s="295"/>
      <c r="T193" s="279"/>
      <c r="U193" s="205"/>
      <c r="V193" s="205"/>
      <c r="W193" s="205"/>
      <c r="X193" s="205"/>
      <c r="Y193" s="205"/>
      <c r="Z193" s="205"/>
      <c r="AA193" s="205"/>
      <c r="AB193" s="205"/>
    </row>
    <row r="194" spans="1:28" ht="16.5">
      <c r="A194" s="130">
        <v>2</v>
      </c>
      <c r="B194" s="32" t="s">
        <v>153</v>
      </c>
      <c r="C194" s="131">
        <v>1279.297599435085</v>
      </c>
      <c r="D194" s="131">
        <v>44.33545876791533</v>
      </c>
      <c r="E194" s="26">
        <f aca="true" t="shared" si="16" ref="E194:E201">D194/C194</f>
        <v>0.034656094709700914</v>
      </c>
      <c r="J194" s="194"/>
      <c r="K194" s="307"/>
      <c r="L194" s="308"/>
      <c r="M194" s="309"/>
      <c r="N194" s="253"/>
      <c r="O194" s="253"/>
      <c r="P194" s="306"/>
      <c r="Q194" s="295"/>
      <c r="R194" s="295"/>
      <c r="S194" s="295"/>
      <c r="T194" s="279"/>
      <c r="U194" s="205"/>
      <c r="V194" s="205"/>
      <c r="W194" s="205"/>
      <c r="X194" s="205"/>
      <c r="Y194" s="205"/>
      <c r="Z194" s="205"/>
      <c r="AA194" s="205"/>
      <c r="AB194" s="205"/>
    </row>
    <row r="195" spans="1:28" ht="16.5">
      <c r="A195" s="130">
        <v>3</v>
      </c>
      <c r="B195" s="32" t="s">
        <v>154</v>
      </c>
      <c r="C195" s="131">
        <v>784.5837018739539</v>
      </c>
      <c r="D195" s="131">
        <v>25.64398886684799</v>
      </c>
      <c r="E195" s="26">
        <f t="shared" si="16"/>
        <v>0.03268483503493396</v>
      </c>
      <c r="J195" s="194"/>
      <c r="K195" s="307"/>
      <c r="L195" s="308"/>
      <c r="M195" s="309"/>
      <c r="N195" s="253"/>
      <c r="O195" s="253"/>
      <c r="P195" s="306"/>
      <c r="Q195" s="295"/>
      <c r="R195" s="295"/>
      <c r="S195" s="295"/>
      <c r="T195" s="279"/>
      <c r="U195" s="205"/>
      <c r="V195" s="205"/>
      <c r="W195" s="205"/>
      <c r="X195" s="205"/>
      <c r="Y195" s="205"/>
      <c r="Z195" s="205"/>
      <c r="AA195" s="205"/>
      <c r="AB195" s="205"/>
    </row>
    <row r="196" spans="1:28" ht="16.5">
      <c r="A196" s="130">
        <v>4</v>
      </c>
      <c r="B196" s="32" t="s">
        <v>155</v>
      </c>
      <c r="C196" s="131">
        <v>1125.7264210050444</v>
      </c>
      <c r="D196" s="131">
        <v>37.110419625629845</v>
      </c>
      <c r="E196" s="26">
        <f t="shared" si="16"/>
        <v>0.032965753431013725</v>
      </c>
      <c r="J196" s="194"/>
      <c r="K196" s="307"/>
      <c r="L196" s="308"/>
      <c r="M196" s="309"/>
      <c r="N196" s="253"/>
      <c r="O196" s="253"/>
      <c r="P196" s="306"/>
      <c r="Q196" s="295"/>
      <c r="R196" s="295"/>
      <c r="S196" s="295"/>
      <c r="T196" s="279"/>
      <c r="U196" s="205"/>
      <c r="V196" s="205"/>
      <c r="W196" s="205"/>
      <c r="X196" s="205"/>
      <c r="Y196" s="205"/>
      <c r="Z196" s="205"/>
      <c r="AA196" s="205"/>
      <c r="AB196" s="205"/>
    </row>
    <row r="197" spans="1:28" ht="16.5">
      <c r="A197" s="130">
        <v>5</v>
      </c>
      <c r="B197" s="32" t="s">
        <v>156</v>
      </c>
      <c r="C197" s="131">
        <v>1195.9791379512876</v>
      </c>
      <c r="D197" s="131">
        <v>39.06575726904521</v>
      </c>
      <c r="E197" s="26">
        <f t="shared" si="16"/>
        <v>0.03266424641483701</v>
      </c>
      <c r="J197" s="194"/>
      <c r="K197" s="307"/>
      <c r="L197" s="308"/>
      <c r="M197" s="309"/>
      <c r="N197" s="253"/>
      <c r="O197" s="253"/>
      <c r="P197" s="306"/>
      <c r="Q197" s="295"/>
      <c r="R197" s="295"/>
      <c r="S197" s="295"/>
      <c r="T197" s="279"/>
      <c r="U197" s="205"/>
      <c r="V197" s="205"/>
      <c r="W197" s="205"/>
      <c r="X197" s="205"/>
      <c r="Y197" s="205"/>
      <c r="Z197" s="205"/>
      <c r="AA197" s="205"/>
      <c r="AB197" s="205"/>
    </row>
    <row r="198" spans="1:28" ht="16.5">
      <c r="A198" s="130">
        <v>6</v>
      </c>
      <c r="B198" s="32" t="s">
        <v>157</v>
      </c>
      <c r="C198" s="131">
        <v>886.733143170632</v>
      </c>
      <c r="D198" s="131">
        <v>32.424500229022726</v>
      </c>
      <c r="E198" s="26">
        <f t="shared" si="16"/>
        <v>0.03656624372140261</v>
      </c>
      <c r="J198" s="194"/>
      <c r="K198" s="307"/>
      <c r="L198" s="308"/>
      <c r="M198" s="309"/>
      <c r="N198" s="253"/>
      <c r="O198" s="253"/>
      <c r="P198" s="306"/>
      <c r="Q198" s="295"/>
      <c r="R198" s="295"/>
      <c r="S198" s="295"/>
      <c r="T198" s="279"/>
      <c r="U198" s="205"/>
      <c r="V198" s="205"/>
      <c r="W198" s="205"/>
      <c r="X198" s="205"/>
      <c r="Y198" s="205"/>
      <c r="Z198" s="205"/>
      <c r="AA198" s="205"/>
      <c r="AB198" s="205"/>
    </row>
    <row r="199" spans="1:28" ht="16.5">
      <c r="A199" s="130">
        <v>7</v>
      </c>
      <c r="B199" s="32" t="s">
        <v>158</v>
      </c>
      <c r="C199" s="131">
        <v>1342.6688396275981</v>
      </c>
      <c r="D199" s="131">
        <v>41.543167330921335</v>
      </c>
      <c r="E199" s="26">
        <f t="shared" si="16"/>
        <v>0.030940739894167592</v>
      </c>
      <c r="J199" s="194"/>
      <c r="K199" s="307"/>
      <c r="L199" s="308"/>
      <c r="M199" s="309"/>
      <c r="N199" s="253"/>
      <c r="O199" s="253"/>
      <c r="P199" s="306"/>
      <c r="Q199" s="295"/>
      <c r="R199" s="295"/>
      <c r="S199" s="295"/>
      <c r="T199" s="279"/>
      <c r="U199" s="205"/>
      <c r="V199" s="205"/>
      <c r="W199" s="205"/>
      <c r="X199" s="205"/>
      <c r="Y199" s="205"/>
      <c r="Z199" s="205"/>
      <c r="AA199" s="205"/>
      <c r="AB199" s="205"/>
    </row>
    <row r="200" spans="1:28" ht="16.5">
      <c r="A200" s="130">
        <v>8</v>
      </c>
      <c r="B200" s="32" t="s">
        <v>159</v>
      </c>
      <c r="C200" s="131">
        <v>1244.6606986787458</v>
      </c>
      <c r="D200" s="131">
        <v>36.180238316025736</v>
      </c>
      <c r="E200" s="26">
        <f t="shared" si="16"/>
        <v>0.029068354415329754</v>
      </c>
      <c r="J200" s="194"/>
      <c r="K200" s="307"/>
      <c r="L200" s="308"/>
      <c r="M200" s="309"/>
      <c r="N200" s="253"/>
      <c r="O200" s="253"/>
      <c r="P200" s="306"/>
      <c r="Q200" s="295"/>
      <c r="R200" s="295"/>
      <c r="S200" s="295"/>
      <c r="T200" s="279"/>
      <c r="U200" s="205"/>
      <c r="V200" s="205"/>
      <c r="W200" s="205"/>
      <c r="X200" s="205"/>
      <c r="Y200" s="205"/>
      <c r="Z200" s="205"/>
      <c r="AA200" s="205"/>
      <c r="AB200" s="205"/>
    </row>
    <row r="201" spans="1:28" ht="16.5">
      <c r="A201" s="132"/>
      <c r="B201" s="133" t="s">
        <v>10</v>
      </c>
      <c r="C201" s="134">
        <f>SUM(C193:C200)</f>
        <v>9746.600000000002</v>
      </c>
      <c r="D201" s="131">
        <f>SUM(D193:D200)</f>
        <v>331.90645000000035</v>
      </c>
      <c r="E201" s="51">
        <f t="shared" si="16"/>
        <v>0.0340535622678678</v>
      </c>
      <c r="F201" s="179"/>
      <c r="J201" s="194"/>
      <c r="K201" s="307"/>
      <c r="L201" s="308"/>
      <c r="M201" s="309"/>
      <c r="N201" s="253"/>
      <c r="O201" s="253"/>
      <c r="P201" s="253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</row>
    <row r="202" spans="10:28" ht="16.5">
      <c r="J202" s="194"/>
      <c r="K202" s="307"/>
      <c r="L202" s="308"/>
      <c r="M202" s="309"/>
      <c r="N202" s="253"/>
      <c r="O202" s="253"/>
      <c r="P202" s="253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</row>
    <row r="203" spans="1:17" s="312" customFormat="1" ht="15">
      <c r="A203" s="135"/>
      <c r="B203" s="136"/>
      <c r="C203" s="136"/>
      <c r="D203" s="136"/>
      <c r="E203" s="136"/>
      <c r="F203" s="137"/>
      <c r="G203" s="262"/>
      <c r="H203" s="263"/>
      <c r="I203" s="263"/>
      <c r="J203" s="300"/>
      <c r="K203" s="310"/>
      <c r="L203" s="311"/>
      <c r="M203" s="253"/>
      <c r="N203" s="265"/>
      <c r="O203" s="265"/>
      <c r="P203" s="265"/>
      <c r="Q203" s="272"/>
    </row>
    <row r="204" spans="1:23" s="278" customFormat="1" ht="17.25">
      <c r="A204" s="115" t="s">
        <v>129</v>
      </c>
      <c r="B204" s="31"/>
      <c r="C204" s="31"/>
      <c r="D204" s="31"/>
      <c r="E204" s="31"/>
      <c r="F204" s="58"/>
      <c r="G204" s="274"/>
      <c r="H204" s="275"/>
      <c r="I204" s="275"/>
      <c r="J204" s="300"/>
      <c r="K204" s="310"/>
      <c r="L204" s="311"/>
      <c r="M204" s="253"/>
      <c r="N204" s="276"/>
      <c r="O204" s="276"/>
      <c r="P204" s="276"/>
      <c r="Q204" s="277"/>
      <c r="R204" s="277"/>
      <c r="S204" s="277"/>
      <c r="T204" s="277"/>
      <c r="U204" s="277"/>
      <c r="V204" s="277"/>
      <c r="W204" s="277"/>
    </row>
    <row r="205" spans="1:23" ht="17.25">
      <c r="A205" s="115"/>
      <c r="B205" s="31"/>
      <c r="C205" s="31"/>
      <c r="D205" s="31"/>
      <c r="E205" s="31"/>
      <c r="F205" s="58" t="s">
        <v>11</v>
      </c>
      <c r="J205" s="300"/>
      <c r="K205" s="310"/>
      <c r="L205" s="311"/>
      <c r="M205" s="253"/>
      <c r="N205" s="253"/>
      <c r="O205" s="253"/>
      <c r="P205" s="253"/>
      <c r="Q205" s="205"/>
      <c r="R205" s="205"/>
      <c r="S205" s="205"/>
      <c r="T205" s="205"/>
      <c r="U205" s="205"/>
      <c r="V205" s="205"/>
      <c r="W205" s="205"/>
    </row>
    <row r="206" spans="1:23" ht="48" customHeight="1">
      <c r="A206" s="30" t="s">
        <v>12</v>
      </c>
      <c r="B206" s="30" t="s">
        <v>255</v>
      </c>
      <c r="C206" s="30" t="s">
        <v>187</v>
      </c>
      <c r="D206" s="30" t="s">
        <v>13</v>
      </c>
      <c r="E206" s="30" t="s">
        <v>14</v>
      </c>
      <c r="F206" s="101" t="s">
        <v>15</v>
      </c>
      <c r="J206" s="300"/>
      <c r="K206" s="310"/>
      <c r="L206" s="311"/>
      <c r="M206" s="253"/>
      <c r="N206" s="253"/>
      <c r="O206" s="253"/>
      <c r="P206" s="253"/>
      <c r="Q206" s="205"/>
      <c r="R206" s="205"/>
      <c r="S206" s="205"/>
      <c r="T206" s="205"/>
      <c r="U206" s="205"/>
      <c r="V206" s="205"/>
      <c r="W206" s="205"/>
    </row>
    <row r="207" spans="1:23" ht="16.5">
      <c r="A207" s="138">
        <f>C187</f>
        <v>9746.600000000002</v>
      </c>
      <c r="B207" s="139">
        <f>D187</f>
        <v>553.3620000000001</v>
      </c>
      <c r="C207" s="140">
        <v>6172.4800000000005</v>
      </c>
      <c r="D207" s="141">
        <f>B207+C207</f>
        <v>6725.842000000001</v>
      </c>
      <c r="E207" s="142">
        <f>D207/A207</f>
        <v>0.690070588718117</v>
      </c>
      <c r="F207" s="143">
        <f>A207*85/100</f>
        <v>8284.610000000002</v>
      </c>
      <c r="J207" s="300"/>
      <c r="K207" s="310"/>
      <c r="L207" s="311"/>
      <c r="M207" s="253"/>
      <c r="N207" s="253"/>
      <c r="O207" s="253"/>
      <c r="P207" s="253"/>
      <c r="Q207" s="205"/>
      <c r="R207" s="205"/>
      <c r="S207" s="205"/>
      <c r="T207" s="205"/>
      <c r="U207" s="205"/>
      <c r="V207" s="205"/>
      <c r="W207" s="205"/>
    </row>
    <row r="208" spans="1:23" ht="16.5">
      <c r="A208" s="664" t="s">
        <v>75</v>
      </c>
      <c r="B208" s="664"/>
      <c r="C208" s="664"/>
      <c r="D208" s="144"/>
      <c r="E208" s="145">
        <f>D207/A207</f>
        <v>0.690070588718117</v>
      </c>
      <c r="F208" s="146"/>
      <c r="J208" s="300"/>
      <c r="K208" s="310"/>
      <c r="L208" s="311"/>
      <c r="M208" s="253"/>
      <c r="N208" s="253"/>
      <c r="O208" s="253"/>
      <c r="P208" s="253"/>
      <c r="Q208" s="205"/>
      <c r="R208" s="205"/>
      <c r="S208" s="205"/>
      <c r="T208" s="205"/>
      <c r="U208" s="205"/>
      <c r="V208" s="205"/>
      <c r="W208" s="205"/>
    </row>
    <row r="209" spans="10:23" ht="15">
      <c r="J209" s="300"/>
      <c r="K209" s="310"/>
      <c r="L209" s="311"/>
      <c r="M209" s="253"/>
      <c r="N209" s="253"/>
      <c r="O209" s="253"/>
      <c r="P209" s="253"/>
      <c r="Q209" s="205"/>
      <c r="R209" s="205"/>
      <c r="S209" s="205"/>
      <c r="T209" s="205"/>
      <c r="U209" s="205"/>
      <c r="V209" s="205"/>
      <c r="W209" s="205"/>
    </row>
    <row r="210" spans="1:23" ht="15.75">
      <c r="A210" s="1"/>
      <c r="B210" s="1"/>
      <c r="C210" s="1"/>
      <c r="D210" s="1"/>
      <c r="E210" s="1"/>
      <c r="F210" s="7"/>
      <c r="G210" s="3"/>
      <c r="J210" s="216"/>
      <c r="K210" s="313"/>
      <c r="L210" s="314"/>
      <c r="M210" s="273"/>
      <c r="N210" s="253"/>
      <c r="O210" s="253"/>
      <c r="P210" s="253"/>
      <c r="Q210" s="205"/>
      <c r="R210" s="205"/>
      <c r="S210" s="205"/>
      <c r="T210" s="205"/>
      <c r="U210" s="205"/>
      <c r="V210" s="205"/>
      <c r="W210" s="205"/>
    </row>
    <row r="211" spans="1:23" s="278" customFormat="1" ht="17.25">
      <c r="A211" s="652" t="s">
        <v>267</v>
      </c>
      <c r="B211" s="652"/>
      <c r="C211" s="652"/>
      <c r="D211" s="652"/>
      <c r="E211" s="147"/>
      <c r="F211" s="58"/>
      <c r="G211" s="148"/>
      <c r="H211" s="176"/>
      <c r="I211" s="176"/>
      <c r="J211" s="253"/>
      <c r="K211" s="253"/>
      <c r="L211" s="253"/>
      <c r="M211" s="253"/>
      <c r="N211" s="253"/>
      <c r="O211" s="253"/>
      <c r="P211" s="253"/>
      <c r="Q211" s="205"/>
      <c r="R211" s="205"/>
      <c r="S211" s="205"/>
      <c r="T211" s="205"/>
      <c r="U211" s="277"/>
      <c r="V211" s="277"/>
      <c r="W211" s="277"/>
    </row>
    <row r="212" spans="1:23" ht="17.25">
      <c r="A212" s="667" t="s">
        <v>268</v>
      </c>
      <c r="B212" s="667"/>
      <c r="C212" s="667"/>
      <c r="D212" s="667"/>
      <c r="E212" s="31"/>
      <c r="F212" s="58"/>
      <c r="G212" s="148"/>
      <c r="J212" s="253"/>
      <c r="K212" s="253"/>
      <c r="L212" s="253"/>
      <c r="M212" s="253"/>
      <c r="N212" s="253"/>
      <c r="O212" s="253"/>
      <c r="P212" s="253"/>
      <c r="Q212" s="205"/>
      <c r="R212" s="205"/>
      <c r="S212" s="205"/>
      <c r="T212" s="205"/>
      <c r="U212" s="205"/>
      <c r="V212" s="205"/>
      <c r="W212" s="205"/>
    </row>
    <row r="213" spans="1:23" ht="45.75" customHeight="1" thickBot="1">
      <c r="A213" s="30" t="s">
        <v>2</v>
      </c>
      <c r="B213" s="30" t="s">
        <v>16</v>
      </c>
      <c r="C213" s="30" t="s">
        <v>225</v>
      </c>
      <c r="D213" s="30" t="s">
        <v>255</v>
      </c>
      <c r="E213" s="30" t="s">
        <v>100</v>
      </c>
      <c r="F213" s="101" t="s">
        <v>17</v>
      </c>
      <c r="G213" s="149" t="s">
        <v>18</v>
      </c>
      <c r="H213" s="315"/>
      <c r="I213" s="316"/>
      <c r="J213" s="317"/>
      <c r="K213" s="317"/>
      <c r="L213" s="317"/>
      <c r="M213" s="317"/>
      <c r="N213" s="317"/>
      <c r="O213" s="317"/>
      <c r="P213" s="317"/>
      <c r="Q213" s="318"/>
      <c r="R213" s="318"/>
      <c r="S213" s="318"/>
      <c r="T213" s="318"/>
      <c r="U213" s="205"/>
      <c r="V213" s="205"/>
      <c r="W213" s="205"/>
    </row>
    <row r="214" spans="1:23" ht="16.5">
      <c r="A214" s="95">
        <v>1</v>
      </c>
      <c r="B214" s="33" t="s">
        <v>152</v>
      </c>
      <c r="C214" s="150">
        <v>1886.950458257654</v>
      </c>
      <c r="D214" s="139">
        <v>107.10206871982547</v>
      </c>
      <c r="E214" s="140">
        <v>1195.4772008747668</v>
      </c>
      <c r="F214" s="139">
        <f>E214+D214</f>
        <v>1302.5792695945922</v>
      </c>
      <c r="G214" s="73">
        <f>F214/C214</f>
        <v>0.6903092044066433</v>
      </c>
      <c r="H214" s="319"/>
      <c r="I214" s="320"/>
      <c r="J214" s="321"/>
      <c r="K214" s="321"/>
      <c r="L214" s="322"/>
      <c r="M214" s="305"/>
      <c r="N214" s="323"/>
      <c r="O214" s="323"/>
      <c r="P214" s="306"/>
      <c r="Q214" s="295"/>
      <c r="R214" s="295"/>
      <c r="S214" s="295"/>
      <c r="T214" s="324"/>
      <c r="U214" s="205"/>
      <c r="V214" s="205"/>
      <c r="W214" s="205"/>
    </row>
    <row r="215" spans="1:23" ht="16.5">
      <c r="A215" s="95">
        <v>2</v>
      </c>
      <c r="B215" s="33" t="s">
        <v>153</v>
      </c>
      <c r="C215" s="150">
        <v>1279.297599435085</v>
      </c>
      <c r="D215" s="139">
        <v>72.60989787510917</v>
      </c>
      <c r="E215" s="140">
        <v>810.5347108928061</v>
      </c>
      <c r="F215" s="139">
        <f aca="true" t="shared" si="17" ref="F215:F221">E215+D215</f>
        <v>883.1446087679152</v>
      </c>
      <c r="G215" s="73">
        <f aca="true" t="shared" si="18" ref="G215:G222">F215/C215</f>
        <v>0.6903355475363169</v>
      </c>
      <c r="H215" s="319"/>
      <c r="I215" s="320"/>
      <c r="J215" s="194"/>
      <c r="K215" s="307"/>
      <c r="L215" s="308"/>
      <c r="M215" s="309"/>
      <c r="N215" s="323"/>
      <c r="O215" s="323"/>
      <c r="P215" s="306"/>
      <c r="Q215" s="295"/>
      <c r="R215" s="295"/>
      <c r="S215" s="295"/>
      <c r="T215" s="324"/>
      <c r="U215" s="205"/>
      <c r="V215" s="205"/>
      <c r="W215" s="205"/>
    </row>
    <row r="216" spans="1:23" ht="16.5">
      <c r="A216" s="95">
        <v>3</v>
      </c>
      <c r="B216" s="33" t="s">
        <v>154</v>
      </c>
      <c r="C216" s="150">
        <v>784.5837018739539</v>
      </c>
      <c r="D216" s="139">
        <v>44.528378369769904</v>
      </c>
      <c r="E216" s="140">
        <v>497.139610497078</v>
      </c>
      <c r="F216" s="139">
        <f t="shared" si="17"/>
        <v>541.667988866848</v>
      </c>
      <c r="G216" s="73">
        <f t="shared" si="18"/>
        <v>0.6903890401662572</v>
      </c>
      <c r="H216" s="319"/>
      <c r="I216" s="320"/>
      <c r="J216" s="194"/>
      <c r="K216" s="307"/>
      <c r="L216" s="308"/>
      <c r="M216" s="309"/>
      <c r="N216" s="323"/>
      <c r="O216" s="323"/>
      <c r="P216" s="306"/>
      <c r="Q216" s="295"/>
      <c r="R216" s="295"/>
      <c r="S216" s="295"/>
      <c r="T216" s="324"/>
      <c r="U216" s="205"/>
      <c r="V216" s="205"/>
      <c r="W216" s="205"/>
    </row>
    <row r="217" spans="1:23" ht="16.5">
      <c r="A217" s="95">
        <v>4</v>
      </c>
      <c r="B217" s="33" t="s">
        <v>155</v>
      </c>
      <c r="C217" s="150">
        <v>1125.7264210050444</v>
      </c>
      <c r="D217" s="139">
        <v>63.896057996850175</v>
      </c>
      <c r="E217" s="140">
        <v>713.1945616287796</v>
      </c>
      <c r="F217" s="139">
        <f t="shared" si="17"/>
        <v>777.0906196256299</v>
      </c>
      <c r="G217" s="73">
        <f t="shared" si="18"/>
        <v>0.690301484557719</v>
      </c>
      <c r="H217" s="319"/>
      <c r="I217" s="320"/>
      <c r="J217" s="194"/>
      <c r="K217" s="307"/>
      <c r="L217" s="308"/>
      <c r="M217" s="309"/>
      <c r="N217" s="323"/>
      <c r="O217" s="323"/>
      <c r="P217" s="306"/>
      <c r="Q217" s="295"/>
      <c r="R217" s="295"/>
      <c r="S217" s="295"/>
      <c r="T217" s="324"/>
      <c r="U217" s="205"/>
      <c r="V217" s="205"/>
      <c r="W217" s="205"/>
    </row>
    <row r="218" spans="1:23" ht="16.5">
      <c r="A218" s="95">
        <v>5</v>
      </c>
      <c r="B218" s="33" t="s">
        <v>156</v>
      </c>
      <c r="C218" s="150">
        <v>1195.9791379512876</v>
      </c>
      <c r="D218" s="139">
        <v>67.84784690094942</v>
      </c>
      <c r="E218" s="140">
        <v>758.2874603680957</v>
      </c>
      <c r="F218" s="139">
        <f t="shared" si="17"/>
        <v>826.1353072690451</v>
      </c>
      <c r="G218" s="73">
        <f t="shared" si="18"/>
        <v>0.6907606337383234</v>
      </c>
      <c r="H218" s="319"/>
      <c r="I218" s="320"/>
      <c r="J218" s="194"/>
      <c r="K218" s="307"/>
      <c r="L218" s="308"/>
      <c r="M218" s="309"/>
      <c r="N218" s="323"/>
      <c r="O218" s="323"/>
      <c r="P218" s="306"/>
      <c r="Q218" s="295"/>
      <c r="R218" s="295"/>
      <c r="S218" s="295"/>
      <c r="T218" s="324"/>
      <c r="U218" s="205"/>
      <c r="V218" s="205"/>
      <c r="W218" s="205"/>
    </row>
    <row r="219" spans="1:23" ht="16.5">
      <c r="A219" s="95">
        <v>6</v>
      </c>
      <c r="B219" s="33" t="s">
        <v>157</v>
      </c>
      <c r="C219" s="150">
        <v>886.733143170632</v>
      </c>
      <c r="D219" s="139">
        <v>50.34009615380285</v>
      </c>
      <c r="E219" s="140">
        <v>561.6308540752199</v>
      </c>
      <c r="F219" s="139">
        <f t="shared" si="17"/>
        <v>611.9709502290227</v>
      </c>
      <c r="G219" s="73">
        <f t="shared" si="18"/>
        <v>0.6901410587190182</v>
      </c>
      <c r="H219" s="319"/>
      <c r="I219" s="320"/>
      <c r="J219" s="194"/>
      <c r="K219" s="307"/>
      <c r="L219" s="308"/>
      <c r="M219" s="309"/>
      <c r="N219" s="323"/>
      <c r="O219" s="323"/>
      <c r="P219" s="306"/>
      <c r="Q219" s="295"/>
      <c r="R219" s="295"/>
      <c r="S219" s="295"/>
      <c r="T219" s="324"/>
      <c r="U219" s="205"/>
      <c r="V219" s="205"/>
      <c r="W219" s="205"/>
    </row>
    <row r="220" spans="1:23" ht="16.5">
      <c r="A220" s="95">
        <v>7</v>
      </c>
      <c r="B220" s="33" t="s">
        <v>158</v>
      </c>
      <c r="C220" s="150">
        <v>1342.6688396275981</v>
      </c>
      <c r="D220" s="139">
        <v>76.30305971182672</v>
      </c>
      <c r="E220" s="140">
        <v>849.1086076190946</v>
      </c>
      <c r="F220" s="139">
        <f t="shared" si="17"/>
        <v>925.4116673309213</v>
      </c>
      <c r="G220" s="73">
        <f t="shared" si="18"/>
        <v>0.6892329962670415</v>
      </c>
      <c r="H220" s="319"/>
      <c r="I220" s="320"/>
      <c r="J220" s="194"/>
      <c r="K220" s="307"/>
      <c r="L220" s="308"/>
      <c r="M220" s="309"/>
      <c r="N220" s="323"/>
      <c r="O220" s="323"/>
      <c r="P220" s="306"/>
      <c r="Q220" s="295"/>
      <c r="R220" s="295"/>
      <c r="S220" s="295"/>
      <c r="T220" s="324"/>
      <c r="U220" s="205"/>
      <c r="V220" s="205"/>
      <c r="W220" s="205"/>
    </row>
    <row r="221" spans="1:23" ht="16.5">
      <c r="A221" s="95">
        <v>8</v>
      </c>
      <c r="B221" s="33" t="s">
        <v>159</v>
      </c>
      <c r="C221" s="151">
        <v>1244.6606986787458</v>
      </c>
      <c r="D221" s="152">
        <v>70.73459427186634</v>
      </c>
      <c r="E221" s="153">
        <v>787.1069940441594</v>
      </c>
      <c r="F221" s="139">
        <f t="shared" si="17"/>
        <v>857.8415883160258</v>
      </c>
      <c r="G221" s="73">
        <f t="shared" si="18"/>
        <v>0.6892172213894573</v>
      </c>
      <c r="H221" s="319"/>
      <c r="I221" s="320"/>
      <c r="J221" s="194"/>
      <c r="K221" s="307"/>
      <c r="L221" s="308"/>
      <c r="M221" s="309"/>
      <c r="N221" s="325"/>
      <c r="O221" s="325"/>
      <c r="P221" s="326"/>
      <c r="Q221" s="327"/>
      <c r="R221" s="327"/>
      <c r="S221" s="295"/>
      <c r="T221" s="324"/>
      <c r="U221" s="205"/>
      <c r="V221" s="205"/>
      <c r="W221" s="205"/>
    </row>
    <row r="222" spans="1:23" ht="16.5">
      <c r="A222" s="95"/>
      <c r="B222" s="154"/>
      <c r="C222" s="151">
        <f>SUM(C214:C221)</f>
        <v>9746.600000000002</v>
      </c>
      <c r="D222" s="152">
        <f>SUM(D214:D221)</f>
        <v>553.3620000000001</v>
      </c>
      <c r="E222" s="153">
        <f>SUM(E214:E221)</f>
        <v>6172.4800000000005</v>
      </c>
      <c r="F222" s="139">
        <f>D222+E222</f>
        <v>6725.842000000001</v>
      </c>
      <c r="G222" s="73">
        <f t="shared" si="18"/>
        <v>0.690070588718117</v>
      </c>
      <c r="H222" s="319"/>
      <c r="I222" s="320"/>
      <c r="J222" s="194"/>
      <c r="K222" s="307"/>
      <c r="L222" s="308"/>
      <c r="M222" s="309"/>
      <c r="N222" s="325"/>
      <c r="O222" s="325"/>
      <c r="P222" s="326"/>
      <c r="Q222" s="327"/>
      <c r="R222" s="327"/>
      <c r="S222" s="295"/>
      <c r="T222" s="324"/>
      <c r="U222" s="205"/>
      <c r="V222" s="205"/>
      <c r="W222" s="205"/>
    </row>
    <row r="223" spans="3:23" ht="16.5">
      <c r="C223" s="312"/>
      <c r="J223" s="194"/>
      <c r="K223" s="307"/>
      <c r="L223" s="308"/>
      <c r="M223" s="309"/>
      <c r="N223" s="253"/>
      <c r="O223" s="253"/>
      <c r="P223" s="253"/>
      <c r="Q223" s="205"/>
      <c r="R223" s="205"/>
      <c r="S223" s="205"/>
      <c r="T223" s="205"/>
      <c r="U223" s="205"/>
      <c r="V223" s="205"/>
      <c r="W223" s="205"/>
    </row>
    <row r="224" spans="1:23" ht="15">
      <c r="A224" s="155"/>
      <c r="B224" s="29"/>
      <c r="C224" s="29"/>
      <c r="D224" s="29"/>
      <c r="E224" s="29"/>
      <c r="J224" s="253"/>
      <c r="K224" s="253"/>
      <c r="L224" s="253"/>
      <c r="M224" s="253"/>
      <c r="N224" s="253"/>
      <c r="O224" s="253"/>
      <c r="P224" s="253"/>
      <c r="Q224" s="205"/>
      <c r="R224" s="205"/>
      <c r="S224" s="205"/>
      <c r="T224" s="205"/>
      <c r="U224" s="205"/>
      <c r="V224" s="205"/>
      <c r="W224" s="205"/>
    </row>
    <row r="225" spans="1:23" s="278" customFormat="1" ht="16.5">
      <c r="A225" s="156" t="s">
        <v>130</v>
      </c>
      <c r="B225" s="59"/>
      <c r="C225" s="59"/>
      <c r="D225" s="59"/>
      <c r="E225" s="59"/>
      <c r="F225" s="232"/>
      <c r="G225" s="274"/>
      <c r="H225" s="275"/>
      <c r="I225" s="275"/>
      <c r="J225" s="276"/>
      <c r="K225" s="276"/>
      <c r="L225" s="276"/>
      <c r="M225" s="276"/>
      <c r="N225" s="276"/>
      <c r="O225" s="276"/>
      <c r="P225" s="276"/>
      <c r="Q225" s="277"/>
      <c r="R225" s="277"/>
      <c r="S225" s="277"/>
      <c r="T225" s="277"/>
      <c r="U225" s="277"/>
      <c r="V225" s="277"/>
      <c r="W225" s="277"/>
    </row>
    <row r="226" spans="1:23" ht="17.25">
      <c r="A226" s="156"/>
      <c r="B226" s="59"/>
      <c r="C226" s="59"/>
      <c r="D226" s="59"/>
      <c r="E226" s="59"/>
      <c r="J226" s="253"/>
      <c r="K226" s="253"/>
      <c r="L226" s="253"/>
      <c r="M226" s="253"/>
      <c r="N226" s="253"/>
      <c r="O226" s="253"/>
      <c r="P226" s="253"/>
      <c r="Q226" s="205"/>
      <c r="R226" s="205"/>
      <c r="S226" s="205"/>
      <c r="T226" s="205"/>
      <c r="U226" s="205"/>
      <c r="V226" s="205"/>
      <c r="W226" s="205"/>
    </row>
    <row r="227" spans="1:23" ht="17.25">
      <c r="A227" s="157" t="s">
        <v>12</v>
      </c>
      <c r="B227" s="157" t="s">
        <v>20</v>
      </c>
      <c r="C227" s="157" t="s">
        <v>14</v>
      </c>
      <c r="D227" s="157" t="s">
        <v>21</v>
      </c>
      <c r="E227" s="157" t="s">
        <v>22</v>
      </c>
      <c r="J227" s="253"/>
      <c r="K227" s="253"/>
      <c r="L227" s="253"/>
      <c r="M227" s="253"/>
      <c r="N227" s="253"/>
      <c r="O227" s="253"/>
      <c r="P227" s="326"/>
      <c r="Q227" s="328"/>
      <c r="R227" s="328"/>
      <c r="S227" s="328"/>
      <c r="T227" s="279"/>
      <c r="U227" s="205"/>
      <c r="V227" s="205"/>
      <c r="W227" s="205"/>
    </row>
    <row r="228" spans="1:23" ht="16.5">
      <c r="A228" s="158">
        <v>9746.600000000002</v>
      </c>
      <c r="B228" s="158">
        <v>6725.842000000001</v>
      </c>
      <c r="C228" s="159">
        <f>B228/A228</f>
        <v>0.690070588718117</v>
      </c>
      <c r="D228" s="158">
        <v>6393.93555</v>
      </c>
      <c r="E228" s="159">
        <f>D228/A228</f>
        <v>0.6560170264502492</v>
      </c>
      <c r="F228" s="329"/>
      <c r="I228" s="176">
        <f>5178.22+4387.56</f>
        <v>9565.78</v>
      </c>
      <c r="J228" s="253"/>
      <c r="K228" s="253"/>
      <c r="L228" s="253"/>
      <c r="M228" s="253"/>
      <c r="N228" s="253"/>
      <c r="O228" s="253"/>
      <c r="P228" s="306"/>
      <c r="Q228" s="205"/>
      <c r="R228" s="205"/>
      <c r="S228" s="205"/>
      <c r="T228" s="205"/>
      <c r="U228" s="205"/>
      <c r="V228" s="205"/>
      <c r="W228" s="205"/>
    </row>
    <row r="229" spans="1:23" ht="15">
      <c r="A229" s="160"/>
      <c r="B229" s="160"/>
      <c r="C229" s="161"/>
      <c r="D229" s="160"/>
      <c r="E229" s="161"/>
      <c r="J229" s="253"/>
      <c r="K229" s="253"/>
      <c r="L229" s="253"/>
      <c r="M229" s="253"/>
      <c r="N229" s="253"/>
      <c r="O229" s="253"/>
      <c r="P229" s="306"/>
      <c r="Q229" s="205"/>
      <c r="R229" s="205"/>
      <c r="S229" s="205"/>
      <c r="T229" s="205"/>
      <c r="U229" s="205"/>
      <c r="V229" s="205"/>
      <c r="W229" s="205"/>
    </row>
    <row r="230" spans="1:23" ht="15">
      <c r="A230" s="2"/>
      <c r="B230" s="29"/>
      <c r="C230" s="29"/>
      <c r="D230" s="29"/>
      <c r="E230" s="29"/>
      <c r="J230" s="253"/>
      <c r="K230" s="253"/>
      <c r="L230" s="253"/>
      <c r="M230" s="253"/>
      <c r="N230" s="253"/>
      <c r="O230" s="253"/>
      <c r="P230" s="306"/>
      <c r="Q230" s="205"/>
      <c r="R230" s="205"/>
      <c r="S230" s="205"/>
      <c r="T230" s="205"/>
      <c r="U230" s="205"/>
      <c r="V230" s="205"/>
      <c r="W230" s="205"/>
    </row>
    <row r="231" spans="1:23" ht="15">
      <c r="A231" s="2"/>
      <c r="B231" s="29"/>
      <c r="C231" s="29"/>
      <c r="D231" s="29"/>
      <c r="E231" s="29"/>
      <c r="J231" s="253"/>
      <c r="K231" s="253"/>
      <c r="L231" s="253"/>
      <c r="M231" s="253"/>
      <c r="N231" s="253"/>
      <c r="O231" s="253"/>
      <c r="P231" s="306"/>
      <c r="Q231" s="205"/>
      <c r="R231" s="205"/>
      <c r="S231" s="205"/>
      <c r="T231" s="205"/>
      <c r="U231" s="205"/>
      <c r="V231" s="205"/>
      <c r="W231" s="205"/>
    </row>
    <row r="232" spans="1:23" ht="15">
      <c r="A232" s="2"/>
      <c r="B232" s="29"/>
      <c r="C232" s="29"/>
      <c r="D232" s="29"/>
      <c r="E232" s="29"/>
      <c r="J232" s="253"/>
      <c r="K232" s="253"/>
      <c r="L232" s="253"/>
      <c r="M232" s="253"/>
      <c r="N232" s="253"/>
      <c r="O232" s="253"/>
      <c r="P232" s="306"/>
      <c r="Q232" s="205"/>
      <c r="R232" s="205"/>
      <c r="S232" s="205"/>
      <c r="T232" s="205"/>
      <c r="U232" s="205"/>
      <c r="V232" s="205"/>
      <c r="W232" s="205"/>
    </row>
    <row r="233" spans="1:23" s="278" customFormat="1" ht="16.5">
      <c r="A233" s="156" t="s">
        <v>131</v>
      </c>
      <c r="B233" s="59"/>
      <c r="C233" s="59"/>
      <c r="D233" s="59"/>
      <c r="E233" s="59"/>
      <c r="F233" s="232"/>
      <c r="G233" s="274"/>
      <c r="H233" s="275"/>
      <c r="I233" s="275"/>
      <c r="J233" s="276"/>
      <c r="K233" s="276"/>
      <c r="L233" s="276"/>
      <c r="M233" s="276"/>
      <c r="N233" s="276"/>
      <c r="O233" s="276"/>
      <c r="P233" s="306"/>
      <c r="Q233" s="277"/>
      <c r="R233" s="277"/>
      <c r="S233" s="277"/>
      <c r="T233" s="277"/>
      <c r="U233" s="277"/>
      <c r="V233" s="277"/>
      <c r="W233" s="277"/>
    </row>
    <row r="234" spans="1:23" ht="18" thickBot="1">
      <c r="A234" s="663" t="s">
        <v>188</v>
      </c>
      <c r="B234" s="663"/>
      <c r="C234" s="663"/>
      <c r="D234" s="663"/>
      <c r="E234" s="59"/>
      <c r="J234" s="253"/>
      <c r="K234" s="253"/>
      <c r="L234" s="253"/>
      <c r="M234" s="253"/>
      <c r="N234" s="253"/>
      <c r="O234" s="253"/>
      <c r="P234" s="306"/>
      <c r="Q234" s="205"/>
      <c r="R234" s="205"/>
      <c r="S234" s="205"/>
      <c r="T234" s="205"/>
      <c r="U234" s="205"/>
      <c r="V234" s="205"/>
      <c r="W234" s="205"/>
    </row>
    <row r="235" spans="1:23" ht="35.25" customHeight="1">
      <c r="A235" s="30" t="s">
        <v>2</v>
      </c>
      <c r="B235" s="30" t="s">
        <v>16</v>
      </c>
      <c r="C235" s="30" t="s">
        <v>226</v>
      </c>
      <c r="D235" s="30" t="s">
        <v>21</v>
      </c>
      <c r="E235" s="37" t="s">
        <v>22</v>
      </c>
      <c r="J235" s="321"/>
      <c r="K235" s="321"/>
      <c r="L235" s="321"/>
      <c r="M235" s="330"/>
      <c r="N235" s="253"/>
      <c r="O235" s="253"/>
      <c r="P235" s="306"/>
      <c r="Q235" s="205"/>
      <c r="R235" s="205"/>
      <c r="S235" s="205"/>
      <c r="T235" s="205"/>
      <c r="U235" s="205"/>
      <c r="V235" s="205"/>
      <c r="W235" s="205"/>
    </row>
    <row r="236" spans="1:23" ht="18.75" customHeight="1">
      <c r="A236" s="95">
        <v>1</v>
      </c>
      <c r="B236" s="32" t="s">
        <v>152</v>
      </c>
      <c r="C236" s="124">
        <v>1886.950458257654</v>
      </c>
      <c r="D236" s="117">
        <v>1226.97635</v>
      </c>
      <c r="E236" s="73">
        <f>D236/C236</f>
        <v>0.6502430122796908</v>
      </c>
      <c r="F236" s="254"/>
      <c r="J236" s="194"/>
      <c r="K236" s="307"/>
      <c r="L236" s="308"/>
      <c r="M236" s="309"/>
      <c r="N236" s="253"/>
      <c r="O236" s="253"/>
      <c r="P236" s="306"/>
      <c r="Q236" s="226"/>
      <c r="R236" s="226"/>
      <c r="S236" s="306"/>
      <c r="T236" s="279"/>
      <c r="U236" s="205"/>
      <c r="V236" s="205"/>
      <c r="W236" s="205"/>
    </row>
    <row r="237" spans="1:23" ht="16.5">
      <c r="A237" s="95">
        <v>2</v>
      </c>
      <c r="B237" s="32" t="s">
        <v>153</v>
      </c>
      <c r="C237" s="124">
        <v>1279.297599435085</v>
      </c>
      <c r="D237" s="117">
        <v>838.80915</v>
      </c>
      <c r="E237" s="73">
        <f aca="true" t="shared" si="19" ref="E237:E244">D237/C237</f>
        <v>0.6556794528266161</v>
      </c>
      <c r="F237" s="254"/>
      <c r="J237" s="194"/>
      <c r="K237" s="307"/>
      <c r="L237" s="308"/>
      <c r="M237" s="309"/>
      <c r="N237" s="253"/>
      <c r="O237" s="253"/>
      <c r="P237" s="306"/>
      <c r="Q237" s="226"/>
      <c r="R237" s="226"/>
      <c r="S237" s="306"/>
      <c r="T237" s="279"/>
      <c r="U237" s="205"/>
      <c r="V237" s="205"/>
      <c r="W237" s="205"/>
    </row>
    <row r="238" spans="1:23" ht="16.5">
      <c r="A238" s="95">
        <v>3</v>
      </c>
      <c r="B238" s="32" t="s">
        <v>154</v>
      </c>
      <c r="C238" s="124">
        <v>784.5837018739539</v>
      </c>
      <c r="D238" s="117">
        <v>516.024</v>
      </c>
      <c r="E238" s="73">
        <f t="shared" si="19"/>
        <v>0.6577042051313233</v>
      </c>
      <c r="F238" s="254"/>
      <c r="J238" s="194"/>
      <c r="K238" s="307"/>
      <c r="L238" s="308"/>
      <c r="M238" s="309"/>
      <c r="N238" s="253"/>
      <c r="O238" s="253"/>
      <c r="P238" s="306"/>
      <c r="Q238" s="226"/>
      <c r="R238" s="226"/>
      <c r="S238" s="306"/>
      <c r="T238" s="279"/>
      <c r="U238" s="205"/>
      <c r="V238" s="205"/>
      <c r="W238" s="205"/>
    </row>
    <row r="239" spans="1:23" ht="16.5">
      <c r="A239" s="95">
        <v>4</v>
      </c>
      <c r="B239" s="32" t="s">
        <v>155</v>
      </c>
      <c r="C239" s="124">
        <v>1125.7264210050444</v>
      </c>
      <c r="D239" s="117">
        <v>739.9802</v>
      </c>
      <c r="E239" s="73">
        <f t="shared" si="19"/>
        <v>0.6573357311267052</v>
      </c>
      <c r="F239" s="254"/>
      <c r="J239" s="194"/>
      <c r="K239" s="307"/>
      <c r="L239" s="308"/>
      <c r="M239" s="309"/>
      <c r="N239" s="253"/>
      <c r="O239" s="253"/>
      <c r="P239" s="306"/>
      <c r="Q239" s="226"/>
      <c r="R239" s="226"/>
      <c r="S239" s="306"/>
      <c r="T239" s="279"/>
      <c r="U239" s="205"/>
      <c r="V239" s="205"/>
      <c r="W239" s="205"/>
    </row>
    <row r="240" spans="1:23" ht="16.5">
      <c r="A240" s="95">
        <v>5</v>
      </c>
      <c r="B240" s="32" t="s">
        <v>156</v>
      </c>
      <c r="C240" s="124">
        <v>1195.9791379512876</v>
      </c>
      <c r="D240" s="117">
        <v>787.0695499999999</v>
      </c>
      <c r="E240" s="73">
        <f t="shared" si="19"/>
        <v>0.6580963873234864</v>
      </c>
      <c r="F240" s="254"/>
      <c r="J240" s="194"/>
      <c r="K240" s="307"/>
      <c r="L240" s="308"/>
      <c r="M240" s="309"/>
      <c r="N240" s="253"/>
      <c r="O240" s="253"/>
      <c r="P240" s="306"/>
      <c r="Q240" s="226"/>
      <c r="R240" s="226"/>
      <c r="S240" s="306"/>
      <c r="T240" s="279"/>
      <c r="U240" s="205"/>
      <c r="V240" s="205"/>
      <c r="W240" s="205"/>
    </row>
    <row r="241" spans="1:23" ht="16.5">
      <c r="A241" s="95">
        <v>6</v>
      </c>
      <c r="B241" s="32" t="s">
        <v>157</v>
      </c>
      <c r="C241" s="124">
        <v>886.733143170632</v>
      </c>
      <c r="D241" s="117">
        <v>579.54645</v>
      </c>
      <c r="E241" s="73">
        <f t="shared" si="19"/>
        <v>0.6535748149976156</v>
      </c>
      <c r="F241" s="254"/>
      <c r="J241" s="194"/>
      <c r="K241" s="307"/>
      <c r="L241" s="308"/>
      <c r="M241" s="309"/>
      <c r="N241" s="253"/>
      <c r="O241" s="253"/>
      <c r="P241" s="306"/>
      <c r="Q241" s="226"/>
      <c r="R241" s="226"/>
      <c r="S241" s="306"/>
      <c r="T241" s="279"/>
      <c r="U241" s="205"/>
      <c r="V241" s="205"/>
      <c r="W241" s="205"/>
    </row>
    <row r="242" spans="1:23" ht="16.5">
      <c r="A242" s="95">
        <v>7</v>
      </c>
      <c r="B242" s="32" t="s">
        <v>158</v>
      </c>
      <c r="C242" s="124">
        <v>1342.6688396275981</v>
      </c>
      <c r="D242" s="117">
        <v>883.8685</v>
      </c>
      <c r="E242" s="73">
        <f t="shared" si="19"/>
        <v>0.658292256372874</v>
      </c>
      <c r="F242" s="254"/>
      <c r="J242" s="194"/>
      <c r="K242" s="307"/>
      <c r="L242" s="308"/>
      <c r="M242" s="309"/>
      <c r="N242" s="253"/>
      <c r="O242" s="253"/>
      <c r="P242" s="306"/>
      <c r="Q242" s="226"/>
      <c r="R242" s="226"/>
      <c r="S242" s="306"/>
      <c r="T242" s="279"/>
      <c r="U242" s="205"/>
      <c r="V242" s="205"/>
      <c r="W242" s="205"/>
    </row>
    <row r="243" spans="1:23" ht="16.5">
      <c r="A243" s="95">
        <v>8</v>
      </c>
      <c r="B243" s="32" t="s">
        <v>159</v>
      </c>
      <c r="C243" s="124">
        <v>1244.6606986787458</v>
      </c>
      <c r="D243" s="117">
        <v>821.66135</v>
      </c>
      <c r="E243" s="73">
        <f t="shared" si="19"/>
        <v>0.6601488669741276</v>
      </c>
      <c r="F243" s="254"/>
      <c r="J243" s="194"/>
      <c r="K243" s="307"/>
      <c r="L243" s="308"/>
      <c r="M243" s="309"/>
      <c r="N243" s="253"/>
      <c r="O243" s="253"/>
      <c r="P243" s="326"/>
      <c r="Q243" s="326"/>
      <c r="R243" s="326"/>
      <c r="S243" s="306"/>
      <c r="T243" s="279"/>
      <c r="U243" s="205"/>
      <c r="V243" s="205"/>
      <c r="W243" s="205"/>
    </row>
    <row r="244" spans="1:23" ht="16.5">
      <c r="A244" s="95"/>
      <c r="B244" s="32" t="s">
        <v>19</v>
      </c>
      <c r="C244" s="124">
        <f>SUM(C236:C243)</f>
        <v>9746.600000000002</v>
      </c>
      <c r="D244" s="117">
        <f>SUM(D236:D243)</f>
        <v>6393.93555</v>
      </c>
      <c r="E244" s="73">
        <f t="shared" si="19"/>
        <v>0.6560170264502492</v>
      </c>
      <c r="F244" s="254"/>
      <c r="J244" s="194"/>
      <c r="K244" s="307"/>
      <c r="L244" s="308"/>
      <c r="M244" s="309"/>
      <c r="N244" s="253"/>
      <c r="O244" s="253"/>
      <c r="P244" s="326"/>
      <c r="Q244" s="328"/>
      <c r="R244" s="328"/>
      <c r="S244" s="328"/>
      <c r="T244" s="279"/>
      <c r="U244" s="205"/>
      <c r="V244" s="205"/>
      <c r="W244" s="205"/>
    </row>
    <row r="245" spans="1:23" ht="16.5">
      <c r="A245" s="55"/>
      <c r="B245" s="162"/>
      <c r="C245" s="163"/>
      <c r="D245" s="163"/>
      <c r="E245" s="164"/>
      <c r="J245" s="267"/>
      <c r="K245" s="310"/>
      <c r="L245" s="311"/>
      <c r="M245" s="253"/>
      <c r="N245" s="253"/>
      <c r="O245" s="253"/>
      <c r="P245" s="326"/>
      <c r="Q245" s="328"/>
      <c r="R245" s="328"/>
      <c r="S245" s="328"/>
      <c r="T245" s="279"/>
      <c r="U245" s="205"/>
      <c r="V245" s="205"/>
      <c r="W245" s="205"/>
    </row>
    <row r="246" spans="1:23" ht="16.5">
      <c r="A246" s="199"/>
      <c r="B246" s="331"/>
      <c r="C246" s="332"/>
      <c r="D246" s="332"/>
      <c r="E246" s="333"/>
      <c r="J246" s="267"/>
      <c r="K246" s="310"/>
      <c r="L246" s="311"/>
      <c r="M246" s="253"/>
      <c r="N246" s="253"/>
      <c r="O246" s="253"/>
      <c r="P246" s="326"/>
      <c r="Q246" s="328"/>
      <c r="R246" s="328"/>
      <c r="S246" s="328"/>
      <c r="T246" s="279"/>
      <c r="U246" s="205"/>
      <c r="V246" s="205"/>
      <c r="W246" s="205"/>
    </row>
    <row r="247" spans="1:26" ht="15">
      <c r="A247" s="111"/>
      <c r="B247" s="165"/>
      <c r="C247" s="114"/>
      <c r="D247" s="114"/>
      <c r="E247" s="112"/>
      <c r="F247" s="7"/>
      <c r="N247" s="253"/>
      <c r="O247" s="253"/>
      <c r="P247" s="326"/>
      <c r="Q247" s="328"/>
      <c r="R247" s="328"/>
      <c r="S247" s="328"/>
      <c r="T247" s="279"/>
      <c r="U247" s="205"/>
      <c r="V247" s="205"/>
      <c r="W247" s="205"/>
      <c r="X247" s="205"/>
      <c r="Y247" s="205"/>
      <c r="Z247" s="205"/>
    </row>
    <row r="248" spans="1:26" s="278" customFormat="1" ht="16.5">
      <c r="A248" s="115" t="s">
        <v>132</v>
      </c>
      <c r="B248" s="31"/>
      <c r="C248" s="31"/>
      <c r="D248" s="31"/>
      <c r="E248" s="31"/>
      <c r="F248" s="58"/>
      <c r="G248" s="274"/>
      <c r="H248" s="275"/>
      <c r="I248" s="275"/>
      <c r="J248" s="276"/>
      <c r="K248" s="276"/>
      <c r="L248" s="276"/>
      <c r="M248" s="276"/>
      <c r="N248" s="276"/>
      <c r="O248" s="276"/>
      <c r="P248" s="276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</row>
    <row r="249" spans="1:26" ht="17.25">
      <c r="A249" s="115"/>
      <c r="B249" s="31"/>
      <c r="C249" s="31"/>
      <c r="D249" s="31"/>
      <c r="E249" s="31"/>
      <c r="F249" s="58"/>
      <c r="J249" s="253"/>
      <c r="K249" s="253"/>
      <c r="L249" s="253"/>
      <c r="M249" s="253"/>
      <c r="N249" s="253"/>
      <c r="O249" s="253"/>
      <c r="P249" s="253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</row>
    <row r="250" spans="1:26" ht="33.75">
      <c r="A250" s="157" t="s">
        <v>12</v>
      </c>
      <c r="B250" s="157" t="s">
        <v>20</v>
      </c>
      <c r="C250" s="157" t="s">
        <v>14</v>
      </c>
      <c r="D250" s="166" t="s">
        <v>101</v>
      </c>
      <c r="E250" s="166" t="s">
        <v>102</v>
      </c>
      <c r="F250" s="167" t="s">
        <v>103</v>
      </c>
      <c r="G250" s="334"/>
      <c r="H250" s="335"/>
      <c r="I250" s="335"/>
      <c r="J250" s="253"/>
      <c r="K250" s="336"/>
      <c r="L250" s="336"/>
      <c r="M250" s="253"/>
      <c r="N250" s="253"/>
      <c r="O250" s="253"/>
      <c r="P250" s="326"/>
      <c r="Q250" s="328"/>
      <c r="R250" s="328"/>
      <c r="S250" s="328"/>
      <c r="T250" s="279"/>
      <c r="U250" s="205"/>
      <c r="V250" s="205"/>
      <c r="W250" s="205"/>
      <c r="X250" s="205"/>
      <c r="Y250" s="205"/>
      <c r="Z250" s="205"/>
    </row>
    <row r="251" spans="1:26" ht="16.5">
      <c r="A251" s="158">
        <v>292.4</v>
      </c>
      <c r="B251" s="168">
        <v>275.8</v>
      </c>
      <c r="C251" s="169">
        <f>B251/A251</f>
        <v>0.9432284541723668</v>
      </c>
      <c r="D251" s="158">
        <v>185.1744</v>
      </c>
      <c r="E251" s="170">
        <v>185.1744</v>
      </c>
      <c r="F251" s="171">
        <f>E251/D251</f>
        <v>1</v>
      </c>
      <c r="J251" s="253"/>
      <c r="K251" s="253"/>
      <c r="L251" s="253"/>
      <c r="M251" s="253"/>
      <c r="N251" s="253"/>
      <c r="O251" s="253"/>
      <c r="P251" s="306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</row>
    <row r="252" spans="1:26" ht="16.5">
      <c r="A252" s="432"/>
      <c r="B252" s="433"/>
      <c r="C252" s="434"/>
      <c r="D252" s="432"/>
      <c r="E252" s="435"/>
      <c r="F252" s="77"/>
      <c r="G252" s="3"/>
      <c r="H252" s="4"/>
      <c r="J252" s="253"/>
      <c r="K252" s="253"/>
      <c r="L252" s="253"/>
      <c r="M252" s="253"/>
      <c r="N252" s="253"/>
      <c r="O252" s="253"/>
      <c r="P252" s="306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</row>
    <row r="253" spans="1:26" ht="15.75" customHeight="1">
      <c r="A253" s="1"/>
      <c r="B253" s="1"/>
      <c r="C253" s="1"/>
      <c r="D253" s="1"/>
      <c r="E253" s="1"/>
      <c r="F253" s="7"/>
      <c r="G253" s="3"/>
      <c r="H253" s="4"/>
      <c r="J253" s="253"/>
      <c r="K253" s="253"/>
      <c r="L253" s="253"/>
      <c r="M253" s="253"/>
      <c r="N253" s="253"/>
      <c r="O253" s="253"/>
      <c r="P253" s="253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</row>
    <row r="254" spans="1:26" s="278" customFormat="1" ht="16.5">
      <c r="A254" s="115" t="s">
        <v>142</v>
      </c>
      <c r="B254" s="129"/>
      <c r="C254" s="436"/>
      <c r="D254" s="129">
        <v>0</v>
      </c>
      <c r="E254" s="129"/>
      <c r="F254" s="437"/>
      <c r="G254" s="438"/>
      <c r="H254" s="439"/>
      <c r="I254" s="287"/>
      <c r="J254" s="287"/>
      <c r="K254" s="287"/>
      <c r="L254" s="287"/>
      <c r="M254" s="287"/>
      <c r="N254" s="287"/>
      <c r="O254" s="287"/>
      <c r="P254" s="287"/>
      <c r="Q254" s="288"/>
      <c r="R254" s="288"/>
      <c r="S254" s="288"/>
      <c r="T254" s="288"/>
      <c r="U254" s="277"/>
      <c r="V254" s="277"/>
      <c r="W254" s="277"/>
      <c r="X254" s="277"/>
      <c r="Y254" s="277"/>
      <c r="Z254" s="277"/>
    </row>
    <row r="255" spans="1:26" ht="17.25">
      <c r="A255" s="440"/>
      <c r="B255" s="31"/>
      <c r="C255" s="129"/>
      <c r="D255" s="650" t="s">
        <v>87</v>
      </c>
      <c r="E255" s="650"/>
      <c r="F255" s="650"/>
      <c r="G255" s="650"/>
      <c r="H255" s="441"/>
      <c r="I255" s="337"/>
      <c r="J255" s="253"/>
      <c r="K255" s="253"/>
      <c r="L255" s="253"/>
      <c r="M255" s="253"/>
      <c r="N255" s="253"/>
      <c r="O255" s="253"/>
      <c r="P255" s="253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</row>
    <row r="256" spans="1:26" ht="47.25" customHeight="1">
      <c r="A256" s="30" t="s">
        <v>8</v>
      </c>
      <c r="B256" s="30" t="s">
        <v>9</v>
      </c>
      <c r="C256" s="30" t="s">
        <v>12</v>
      </c>
      <c r="D256" s="30" t="s">
        <v>88</v>
      </c>
      <c r="E256" s="30" t="s">
        <v>143</v>
      </c>
      <c r="F256" s="101" t="s">
        <v>89</v>
      </c>
      <c r="G256" s="30" t="s">
        <v>90</v>
      </c>
      <c r="H256" s="442"/>
      <c r="I256" s="338"/>
      <c r="J256" s="339"/>
      <c r="K256" s="340"/>
      <c r="L256" s="339"/>
      <c r="M256" s="339"/>
      <c r="N256" s="339"/>
      <c r="O256" s="339"/>
      <c r="P256" s="253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</row>
    <row r="257" spans="1:26" ht="16.5">
      <c r="A257" s="95">
        <v>1</v>
      </c>
      <c r="B257" s="32" t="s">
        <v>152</v>
      </c>
      <c r="C257" s="443">
        <v>1886.950458257654</v>
      </c>
      <c r="D257" s="443">
        <v>35.864316026243</v>
      </c>
      <c r="E257" s="443">
        <v>35.864316026243</v>
      </c>
      <c r="F257" s="117">
        <f>D257-E257</f>
        <v>0</v>
      </c>
      <c r="G257" s="444">
        <f>E257/D257</f>
        <v>1</v>
      </c>
      <c r="H257" s="445"/>
      <c r="I257" s="341"/>
      <c r="Q257" s="295"/>
      <c r="R257" s="295"/>
      <c r="S257" s="295"/>
      <c r="T257" s="279"/>
      <c r="U257" s="205"/>
      <c r="V257" s="205"/>
      <c r="W257" s="205"/>
      <c r="X257" s="253"/>
      <c r="Y257" s="205"/>
      <c r="Z257" s="205"/>
    </row>
    <row r="258" spans="1:26" ht="16.5">
      <c r="A258" s="95">
        <v>2</v>
      </c>
      <c r="B258" s="32" t="s">
        <v>153</v>
      </c>
      <c r="C258" s="443">
        <v>1279.297599435085</v>
      </c>
      <c r="D258" s="443">
        <v>24.31604132678418</v>
      </c>
      <c r="E258" s="443">
        <v>24.31604132678418</v>
      </c>
      <c r="F258" s="117">
        <f aca="true" t="shared" si="20" ref="F258:F265">D258-E258</f>
        <v>0</v>
      </c>
      <c r="G258" s="444">
        <f aca="true" t="shared" si="21" ref="G258:G265">E258/D258</f>
        <v>1</v>
      </c>
      <c r="H258" s="445"/>
      <c r="I258" s="341"/>
      <c r="Q258" s="295"/>
      <c r="R258" s="295"/>
      <c r="S258" s="295"/>
      <c r="T258" s="279"/>
      <c r="U258" s="205"/>
      <c r="V258" s="205"/>
      <c r="W258" s="205"/>
      <c r="X258" s="253"/>
      <c r="Y258" s="205"/>
      <c r="Z258" s="205"/>
    </row>
    <row r="259" spans="1:26" ht="16.5">
      <c r="A259" s="95">
        <v>3</v>
      </c>
      <c r="B259" s="32" t="s">
        <v>154</v>
      </c>
      <c r="C259" s="443">
        <v>784.5837018739539</v>
      </c>
      <c r="D259" s="443">
        <v>14.91418831491234</v>
      </c>
      <c r="E259" s="443">
        <v>14.91418831491234</v>
      </c>
      <c r="F259" s="117">
        <f t="shared" si="20"/>
        <v>0</v>
      </c>
      <c r="G259" s="444">
        <f t="shared" si="21"/>
        <v>1</v>
      </c>
      <c r="H259" s="445"/>
      <c r="I259" s="341"/>
      <c r="Q259" s="295"/>
      <c r="R259" s="295"/>
      <c r="S259" s="295"/>
      <c r="T259" s="279"/>
      <c r="U259" s="205"/>
      <c r="V259" s="205"/>
      <c r="W259" s="205"/>
      <c r="X259" s="253"/>
      <c r="Y259" s="205"/>
      <c r="Z259" s="205"/>
    </row>
    <row r="260" spans="1:26" ht="16.5">
      <c r="A260" s="95">
        <v>4</v>
      </c>
      <c r="B260" s="32" t="s">
        <v>155</v>
      </c>
      <c r="C260" s="443">
        <v>1125.7264210050444</v>
      </c>
      <c r="D260" s="443">
        <v>21.39583684886339</v>
      </c>
      <c r="E260" s="443">
        <v>21.39583684886339</v>
      </c>
      <c r="F260" s="117">
        <f t="shared" si="20"/>
        <v>0</v>
      </c>
      <c r="G260" s="444">
        <f t="shared" si="21"/>
        <v>1</v>
      </c>
      <c r="H260" s="445"/>
      <c r="I260" s="341"/>
      <c r="Q260" s="295"/>
      <c r="R260" s="295"/>
      <c r="S260" s="295"/>
      <c r="T260" s="279"/>
      <c r="U260" s="205"/>
      <c r="V260" s="205"/>
      <c r="W260" s="205"/>
      <c r="X260" s="253"/>
      <c r="Y260" s="205"/>
      <c r="Z260" s="205"/>
    </row>
    <row r="261" spans="1:26" ht="16.5">
      <c r="A261" s="95">
        <v>5</v>
      </c>
      <c r="B261" s="32" t="s">
        <v>156</v>
      </c>
      <c r="C261" s="443">
        <v>1195.9791379512876</v>
      </c>
      <c r="D261" s="443">
        <v>22.748623811042872</v>
      </c>
      <c r="E261" s="443">
        <v>22.748623811042872</v>
      </c>
      <c r="F261" s="117">
        <f t="shared" si="20"/>
        <v>0</v>
      </c>
      <c r="G261" s="444">
        <f t="shared" si="21"/>
        <v>1</v>
      </c>
      <c r="H261" s="445"/>
      <c r="I261" s="341"/>
      <c r="Q261" s="295"/>
      <c r="R261" s="295"/>
      <c r="S261" s="295"/>
      <c r="T261" s="279"/>
      <c r="U261" s="205"/>
      <c r="V261" s="205"/>
      <c r="W261" s="205"/>
      <c r="X261" s="253"/>
      <c r="Y261" s="205"/>
      <c r="Z261" s="205"/>
    </row>
    <row r="262" spans="1:26" ht="16.5">
      <c r="A262" s="95">
        <v>6</v>
      </c>
      <c r="B262" s="32" t="s">
        <v>157</v>
      </c>
      <c r="C262" s="443">
        <v>886.733143170632</v>
      </c>
      <c r="D262" s="443">
        <v>16.848925622256598</v>
      </c>
      <c r="E262" s="443">
        <v>16.848925622256598</v>
      </c>
      <c r="F262" s="117">
        <f t="shared" si="20"/>
        <v>0</v>
      </c>
      <c r="G262" s="444">
        <f t="shared" si="21"/>
        <v>1</v>
      </c>
      <c r="H262" s="445"/>
      <c r="I262" s="341"/>
      <c r="Q262" s="295"/>
      <c r="R262" s="295"/>
      <c r="S262" s="295"/>
      <c r="T262" s="279"/>
      <c r="U262" s="205"/>
      <c r="V262" s="205"/>
      <c r="W262" s="205"/>
      <c r="X262" s="253"/>
      <c r="Y262" s="205"/>
      <c r="Z262" s="205"/>
    </row>
    <row r="263" spans="1:26" ht="16.5">
      <c r="A263" s="95">
        <v>7</v>
      </c>
      <c r="B263" s="32" t="s">
        <v>158</v>
      </c>
      <c r="C263" s="443">
        <v>1342.6688396275981</v>
      </c>
      <c r="D263" s="443">
        <v>25.47325822857284</v>
      </c>
      <c r="E263" s="443">
        <v>25.47325822857284</v>
      </c>
      <c r="F263" s="117">
        <f t="shared" si="20"/>
        <v>0</v>
      </c>
      <c r="G263" s="444">
        <f t="shared" si="21"/>
        <v>1</v>
      </c>
      <c r="H263" s="445"/>
      <c r="I263" s="341"/>
      <c r="Q263" s="295"/>
      <c r="R263" s="295"/>
      <c r="S263" s="295"/>
      <c r="T263" s="279"/>
      <c r="U263" s="205"/>
      <c r="V263" s="205"/>
      <c r="W263" s="205"/>
      <c r="X263" s="253"/>
      <c r="Y263" s="205"/>
      <c r="Z263" s="205"/>
    </row>
    <row r="264" spans="1:26" ht="16.5">
      <c r="A264" s="95">
        <v>8</v>
      </c>
      <c r="B264" s="32" t="s">
        <v>159</v>
      </c>
      <c r="C264" s="443">
        <v>1244.6606986787458</v>
      </c>
      <c r="D264" s="443">
        <v>23.61320982132478</v>
      </c>
      <c r="E264" s="443">
        <v>23.61320982132478</v>
      </c>
      <c r="F264" s="117">
        <f t="shared" si="20"/>
        <v>0</v>
      </c>
      <c r="G264" s="444">
        <f t="shared" si="21"/>
        <v>1</v>
      </c>
      <c r="H264" s="445"/>
      <c r="I264" s="341"/>
      <c r="Q264" s="295"/>
      <c r="R264" s="295"/>
      <c r="S264" s="295"/>
      <c r="T264" s="279"/>
      <c r="U264" s="205"/>
      <c r="V264" s="205"/>
      <c r="W264" s="205"/>
      <c r="X264" s="253"/>
      <c r="Y264" s="205"/>
      <c r="Z264" s="205"/>
    </row>
    <row r="265" spans="1:26" ht="16.5">
      <c r="A265" s="126"/>
      <c r="B265" s="32" t="s">
        <v>10</v>
      </c>
      <c r="C265" s="128">
        <f>SUM(C257:C264)</f>
        <v>9746.600000000002</v>
      </c>
      <c r="D265" s="128">
        <f>SUM(D257:D264)</f>
        <v>185.1744</v>
      </c>
      <c r="E265" s="128">
        <f>SUM(E257:E264)</f>
        <v>185.1744</v>
      </c>
      <c r="F265" s="117">
        <f t="shared" si="20"/>
        <v>0</v>
      </c>
      <c r="G265" s="444">
        <f t="shared" si="21"/>
        <v>1</v>
      </c>
      <c r="H265" s="445"/>
      <c r="I265" s="341"/>
      <c r="Q265" s="205"/>
      <c r="R265" s="205"/>
      <c r="S265" s="205"/>
      <c r="T265" s="205"/>
      <c r="U265" s="205"/>
      <c r="V265" s="205"/>
      <c r="W265" s="205"/>
      <c r="X265" s="253"/>
      <c r="Y265" s="205"/>
      <c r="Z265" s="205"/>
    </row>
    <row r="266" spans="1:26" ht="15">
      <c r="A266" s="446"/>
      <c r="B266" s="78"/>
      <c r="C266" s="447"/>
      <c r="D266" s="448"/>
      <c r="E266" s="448"/>
      <c r="F266" s="449"/>
      <c r="G266" s="450"/>
      <c r="H266" s="445"/>
      <c r="I266" s="341"/>
      <c r="Q266" s="205"/>
      <c r="R266" s="205"/>
      <c r="S266" s="205"/>
      <c r="T266" s="205"/>
      <c r="U266" s="205"/>
      <c r="V266" s="205"/>
      <c r="W266" s="205"/>
      <c r="X266" s="253"/>
      <c r="Y266" s="205"/>
      <c r="Z266" s="205"/>
    </row>
    <row r="267" spans="1:26" ht="15.75">
      <c r="A267" s="342"/>
      <c r="B267" s="216"/>
      <c r="C267" s="345"/>
      <c r="D267" s="346"/>
      <c r="E267" s="346"/>
      <c r="F267" s="343"/>
      <c r="G267" s="344"/>
      <c r="H267" s="341"/>
      <c r="I267" s="341"/>
      <c r="Q267" s="205"/>
      <c r="R267" s="205"/>
      <c r="S267" s="205"/>
      <c r="T267" s="205"/>
      <c r="U267" s="205"/>
      <c r="V267" s="205"/>
      <c r="W267" s="205"/>
      <c r="X267" s="253"/>
      <c r="Y267" s="205"/>
      <c r="Z267" s="205"/>
    </row>
    <row r="268" spans="1:20" ht="15">
      <c r="A268" s="1"/>
      <c r="B268" s="1"/>
      <c r="C268" s="1"/>
      <c r="D268" s="1"/>
      <c r="E268" s="1"/>
      <c r="G268" s="262"/>
      <c r="H268" s="263"/>
      <c r="I268" s="263"/>
      <c r="J268" s="263"/>
      <c r="K268" s="263"/>
      <c r="L268" s="263"/>
      <c r="M268" s="263"/>
      <c r="N268" s="263"/>
      <c r="O268" s="263"/>
      <c r="P268" s="263"/>
      <c r="Q268" s="312"/>
      <c r="R268" s="312"/>
      <c r="S268" s="312"/>
      <c r="T268" s="312"/>
    </row>
    <row r="269" spans="1:25" ht="22.5" customHeight="1">
      <c r="A269" s="644" t="s">
        <v>73</v>
      </c>
      <c r="B269" s="644"/>
      <c r="C269" s="644"/>
      <c r="D269" s="644"/>
      <c r="E269" s="644"/>
      <c r="G269" s="262"/>
      <c r="H269" s="263"/>
      <c r="I269" s="263"/>
      <c r="J269" s="265"/>
      <c r="K269" s="265"/>
      <c r="L269" s="265"/>
      <c r="M269" s="265"/>
      <c r="N269" s="265"/>
      <c r="O269" s="265"/>
      <c r="P269" s="265"/>
      <c r="Q269" s="272"/>
      <c r="R269" s="272"/>
      <c r="S269" s="272"/>
      <c r="T269" s="272"/>
      <c r="U269" s="205"/>
      <c r="V269" s="205"/>
      <c r="W269" s="205"/>
      <c r="X269" s="205"/>
      <c r="Y269" s="205"/>
    </row>
    <row r="270" spans="1:25" ht="17.25">
      <c r="A270" s="440" t="s">
        <v>74</v>
      </c>
      <c r="B270" s="129"/>
      <c r="C270" s="436"/>
      <c r="D270" s="129"/>
      <c r="E270" s="129"/>
      <c r="F270" s="347"/>
      <c r="G270" s="262"/>
      <c r="H270" s="263"/>
      <c r="I270" s="263"/>
      <c r="J270" s="265"/>
      <c r="K270" s="265"/>
      <c r="L270" s="265"/>
      <c r="M270" s="265"/>
      <c r="N270" s="265"/>
      <c r="O270" s="265"/>
      <c r="P270" s="265"/>
      <c r="Q270" s="272"/>
      <c r="R270" s="272"/>
      <c r="S270" s="272"/>
      <c r="T270" s="272"/>
      <c r="U270" s="205"/>
      <c r="V270" s="205"/>
      <c r="W270" s="205"/>
      <c r="X270" s="205"/>
      <c r="Y270" s="205"/>
    </row>
    <row r="271" spans="1:25" ht="17.25">
      <c r="A271" s="634" t="s">
        <v>227</v>
      </c>
      <c r="B271" s="634"/>
      <c r="C271" s="634"/>
      <c r="D271" s="634"/>
      <c r="E271" s="129"/>
      <c r="F271" s="347"/>
      <c r="J271" s="253"/>
      <c r="K271" s="253"/>
      <c r="L271" s="253"/>
      <c r="M271" s="253"/>
      <c r="N271" s="253"/>
      <c r="O271" s="253"/>
      <c r="P271" s="253"/>
      <c r="Q271" s="205"/>
      <c r="R271" s="205"/>
      <c r="S271" s="205"/>
      <c r="T271" s="205"/>
      <c r="U271" s="205"/>
      <c r="V271" s="205"/>
      <c r="W271" s="205"/>
      <c r="X271" s="205"/>
      <c r="Y271" s="205"/>
    </row>
    <row r="272" spans="1:25" ht="33.75">
      <c r="A272" s="36" t="s">
        <v>66</v>
      </c>
      <c r="B272" s="36" t="s">
        <v>24</v>
      </c>
      <c r="C272" s="36" t="s">
        <v>25</v>
      </c>
      <c r="D272" s="36" t="s">
        <v>26</v>
      </c>
      <c r="E272" s="31"/>
      <c r="F272" s="348"/>
      <c r="J272" s="253"/>
      <c r="K272" s="253"/>
      <c r="L272" s="253"/>
      <c r="M272" s="253"/>
      <c r="N272" s="253"/>
      <c r="O272" s="253"/>
      <c r="P272" s="253"/>
      <c r="Q272" s="205"/>
      <c r="R272" s="205"/>
      <c r="S272" s="205"/>
      <c r="T272" s="205"/>
      <c r="U272" s="205"/>
      <c r="V272" s="205"/>
      <c r="W272" s="205"/>
      <c r="X272" s="205"/>
      <c r="Y272" s="205"/>
    </row>
    <row r="273" spans="1:25" ht="30" customHeight="1">
      <c r="A273" s="638" t="s">
        <v>139</v>
      </c>
      <c r="B273" s="453" t="s">
        <v>270</v>
      </c>
      <c r="C273" s="454" t="s">
        <v>269</v>
      </c>
      <c r="D273" s="451">
        <v>505.28</v>
      </c>
      <c r="E273" s="1"/>
      <c r="F273" s="456"/>
      <c r="J273" s="253"/>
      <c r="K273" s="253"/>
      <c r="L273" s="253"/>
      <c r="M273" s="253"/>
      <c r="N273" s="253"/>
      <c r="O273" s="253"/>
      <c r="P273" s="253"/>
      <c r="Q273" s="205"/>
      <c r="R273" s="205"/>
      <c r="S273" s="205"/>
      <c r="T273" s="205"/>
      <c r="U273" s="205"/>
      <c r="V273" s="205"/>
      <c r="W273" s="205"/>
      <c r="X273" s="205"/>
      <c r="Y273" s="205"/>
    </row>
    <row r="274" spans="1:25" ht="30.75" customHeight="1">
      <c r="A274" s="638"/>
      <c r="B274" s="453" t="s">
        <v>77</v>
      </c>
      <c r="C274" s="455" t="s">
        <v>271</v>
      </c>
      <c r="D274" s="451">
        <v>950.88</v>
      </c>
      <c r="E274" s="456"/>
      <c r="F274" s="456"/>
      <c r="I274" s="275"/>
      <c r="J274" s="253"/>
      <c r="K274" s="253"/>
      <c r="L274" s="253"/>
      <c r="M274" s="253"/>
      <c r="N274" s="253"/>
      <c r="O274" s="253"/>
      <c r="P274" s="253"/>
      <c r="Q274" s="205"/>
      <c r="R274" s="205"/>
      <c r="S274" s="205"/>
      <c r="T274" s="205"/>
      <c r="U274" s="205"/>
      <c r="V274" s="205"/>
      <c r="W274" s="205"/>
      <c r="X274" s="205"/>
      <c r="Y274" s="205"/>
    </row>
    <row r="275" spans="1:25" ht="30.75" customHeight="1">
      <c r="A275" s="638"/>
      <c r="B275" s="457" t="s">
        <v>133</v>
      </c>
      <c r="C275" s="458" t="s">
        <v>272</v>
      </c>
      <c r="D275" s="451">
        <v>961.94</v>
      </c>
      <c r="E275" s="456"/>
      <c r="F275" s="456"/>
      <c r="I275" s="275"/>
      <c r="J275" s="253"/>
      <c r="K275" s="253"/>
      <c r="L275" s="253"/>
      <c r="M275" s="253"/>
      <c r="N275" s="253"/>
      <c r="O275" s="253"/>
      <c r="P275" s="253"/>
      <c r="Q275" s="205"/>
      <c r="R275" s="205"/>
      <c r="S275" s="205"/>
      <c r="T275" s="205"/>
      <c r="U275" s="205"/>
      <c r="V275" s="205"/>
      <c r="W275" s="205"/>
      <c r="X275" s="205"/>
      <c r="Y275" s="205"/>
    </row>
    <row r="276" spans="1:25" ht="34.5" customHeight="1" thickBot="1">
      <c r="A276" s="638"/>
      <c r="B276" s="457" t="s">
        <v>175</v>
      </c>
      <c r="C276" s="458" t="s">
        <v>273</v>
      </c>
      <c r="D276" s="451">
        <v>1570.52</v>
      </c>
      <c r="E276" s="456"/>
      <c r="F276" s="462"/>
      <c r="J276" s="253"/>
      <c r="K276" s="253"/>
      <c r="L276" s="253"/>
      <c r="M276" s="253"/>
      <c r="N276" s="253"/>
      <c r="O276" s="253"/>
      <c r="P276" s="349"/>
      <c r="Q276" s="205"/>
      <c r="R276" s="205"/>
      <c r="S276" s="253"/>
      <c r="T276" s="205"/>
      <c r="U276" s="205"/>
      <c r="V276" s="205"/>
      <c r="W276" s="205"/>
      <c r="X276" s="205"/>
      <c r="Y276" s="205"/>
    </row>
    <row r="277" spans="1:25" ht="16.5">
      <c r="A277" s="638"/>
      <c r="B277" s="643" t="s">
        <v>140</v>
      </c>
      <c r="C277" s="643"/>
      <c r="D277" s="151">
        <f>D274+D275+D276</f>
        <v>3483.34</v>
      </c>
      <c r="E277" s="459"/>
      <c r="F277" s="462"/>
      <c r="I277" s="680"/>
      <c r="J277" s="253"/>
      <c r="K277" s="253"/>
      <c r="L277" s="253"/>
      <c r="M277" s="253"/>
      <c r="N277" s="253"/>
      <c r="O277" s="253"/>
      <c r="P277" s="253"/>
      <c r="Q277" s="205"/>
      <c r="R277" s="205"/>
      <c r="S277" s="205"/>
      <c r="T277" s="205"/>
      <c r="U277" s="205"/>
      <c r="V277" s="205"/>
      <c r="W277" s="205"/>
      <c r="X277" s="205"/>
      <c r="Y277" s="205"/>
    </row>
    <row r="278" spans="1:25" ht="15">
      <c r="A278" s="459"/>
      <c r="B278" s="459"/>
      <c r="C278" s="460"/>
      <c r="D278" s="459"/>
      <c r="E278" s="459"/>
      <c r="F278" s="463"/>
      <c r="G278" s="262"/>
      <c r="H278" s="263"/>
      <c r="I278" s="681"/>
      <c r="J278" s="265"/>
      <c r="K278" s="265"/>
      <c r="L278" s="265"/>
      <c r="M278" s="265"/>
      <c r="N278" s="265"/>
      <c r="O278" s="265"/>
      <c r="P278" s="265"/>
      <c r="Q278" s="272"/>
      <c r="R278" s="272"/>
      <c r="S278" s="272"/>
      <c r="T278" s="272"/>
      <c r="U278" s="205"/>
      <c r="V278" s="205"/>
      <c r="W278" s="205"/>
      <c r="X278" s="205"/>
      <c r="Y278" s="205"/>
    </row>
    <row r="279" spans="1:25" ht="12" customHeight="1" thickBot="1">
      <c r="A279" s="459"/>
      <c r="B279" s="1"/>
      <c r="C279" s="1"/>
      <c r="D279" s="461"/>
      <c r="E279" s="461"/>
      <c r="F279" s="7"/>
      <c r="H279" s="350"/>
      <c r="I279" s="682"/>
      <c r="J279" s="351"/>
      <c r="K279" s="351"/>
      <c r="L279" s="351"/>
      <c r="M279" s="351"/>
      <c r="N279" s="351"/>
      <c r="O279" s="351"/>
      <c r="P279" s="351"/>
      <c r="Q279" s="352"/>
      <c r="R279" s="352"/>
      <c r="S279" s="352"/>
      <c r="T279" s="352"/>
      <c r="U279" s="205"/>
      <c r="V279" s="205"/>
      <c r="W279" s="205"/>
      <c r="X279" s="205"/>
      <c r="Y279" s="205"/>
    </row>
    <row r="280" spans="1:25" ht="16.5">
      <c r="A280" s="464" t="s">
        <v>166</v>
      </c>
      <c r="B280" s="120"/>
      <c r="C280" s="120"/>
      <c r="D280" s="120"/>
      <c r="E280" s="121"/>
      <c r="F280" s="465"/>
      <c r="G280" s="262"/>
      <c r="H280" s="263"/>
      <c r="I280" s="263"/>
      <c r="J280" s="265"/>
      <c r="K280" s="265"/>
      <c r="L280" s="265"/>
      <c r="M280" s="265"/>
      <c r="N280" s="265"/>
      <c r="O280" s="265"/>
      <c r="P280" s="265"/>
      <c r="Q280" s="353"/>
      <c r="R280" s="353"/>
      <c r="S280" s="353"/>
      <c r="T280" s="353"/>
      <c r="U280" s="253"/>
      <c r="V280" s="205"/>
      <c r="W280" s="205"/>
      <c r="X280" s="205"/>
      <c r="Y280" s="205"/>
    </row>
    <row r="281" spans="1:25" s="278" customFormat="1" ht="16.5">
      <c r="A281" s="652" t="s">
        <v>256</v>
      </c>
      <c r="B281" s="652"/>
      <c r="C281" s="652"/>
      <c r="D281" s="652"/>
      <c r="E281" s="129"/>
      <c r="F281" s="466"/>
      <c r="G281" s="287"/>
      <c r="H281" s="287"/>
      <c r="I281" s="287"/>
      <c r="J281" s="287"/>
      <c r="K281" s="287"/>
      <c r="L281" s="287"/>
      <c r="M281" s="287"/>
      <c r="N281" s="287"/>
      <c r="O281" s="287"/>
      <c r="P281" s="287"/>
      <c r="Q281" s="288"/>
      <c r="R281" s="288"/>
      <c r="S281" s="288"/>
      <c r="T281" s="288"/>
      <c r="U281" s="277"/>
      <c r="V281" s="277"/>
      <c r="W281" s="277"/>
      <c r="X281" s="277"/>
      <c r="Y281" s="277"/>
    </row>
    <row r="282" spans="1:25" ht="17.25">
      <c r="A282" s="667" t="s">
        <v>190</v>
      </c>
      <c r="B282" s="667"/>
      <c r="C282" s="667"/>
      <c r="D282" s="667"/>
      <c r="E282" s="129" t="s">
        <v>30</v>
      </c>
      <c r="F282" s="7"/>
      <c r="J282" s="253"/>
      <c r="K282" s="253"/>
      <c r="L282" s="253"/>
      <c r="M282" s="253"/>
      <c r="N282" s="253"/>
      <c r="O282" s="253"/>
      <c r="P282" s="253"/>
      <c r="Q282" s="205"/>
      <c r="R282" s="205"/>
      <c r="S282" s="205"/>
      <c r="T282" s="205"/>
      <c r="U282" s="205"/>
      <c r="V282" s="205"/>
      <c r="W282" s="205"/>
      <c r="X282" s="205"/>
      <c r="Y282" s="205"/>
    </row>
    <row r="283" spans="1:25" ht="34.5" thickBot="1">
      <c r="A283" s="36" t="s">
        <v>8</v>
      </c>
      <c r="B283" s="36" t="s">
        <v>9</v>
      </c>
      <c r="C283" s="36" t="s">
        <v>228</v>
      </c>
      <c r="D283" s="36" t="s">
        <v>257</v>
      </c>
      <c r="E283" s="36" t="s">
        <v>229</v>
      </c>
      <c r="F283" s="467"/>
      <c r="J283" s="253"/>
      <c r="K283" s="253"/>
      <c r="L283" s="253"/>
      <c r="M283" s="253"/>
      <c r="N283" s="253"/>
      <c r="O283" s="253"/>
      <c r="P283" s="253"/>
      <c r="Q283" s="205"/>
      <c r="R283" s="205"/>
      <c r="S283" s="205"/>
      <c r="T283" s="205"/>
      <c r="U283" s="205"/>
      <c r="V283" s="205"/>
      <c r="W283" s="205"/>
      <c r="X283" s="205"/>
      <c r="Y283" s="205"/>
    </row>
    <row r="284" spans="1:25" ht="16.5">
      <c r="A284" s="95">
        <v>1</v>
      </c>
      <c r="B284" s="32" t="s">
        <v>152</v>
      </c>
      <c r="C284" s="128">
        <v>849.561813257677</v>
      </c>
      <c r="D284" s="117">
        <v>97.83767541509224</v>
      </c>
      <c r="E284" s="125">
        <f>D284/C284</f>
        <v>0.11516251541477594</v>
      </c>
      <c r="F284" s="467"/>
      <c r="J284" s="321"/>
      <c r="K284" s="321"/>
      <c r="L284" s="321"/>
      <c r="M284" s="330"/>
      <c r="N284" s="321"/>
      <c r="O284" s="321"/>
      <c r="P284" s="354"/>
      <c r="Q284" s="355"/>
      <c r="R284" s="355"/>
      <c r="S284" s="356"/>
      <c r="T284" s="357"/>
      <c r="U284" s="358"/>
      <c r="V284" s="355"/>
      <c r="W284" s="253"/>
      <c r="X284" s="253"/>
      <c r="Y284" s="205"/>
    </row>
    <row r="285" spans="1:25" ht="16.5">
      <c r="A285" s="95">
        <v>2</v>
      </c>
      <c r="B285" s="32" t="s">
        <v>153</v>
      </c>
      <c r="C285" s="128">
        <v>575.9700050709087</v>
      </c>
      <c r="D285" s="117">
        <v>66.33222593972114</v>
      </c>
      <c r="E285" s="125">
        <f aca="true" t="shared" si="22" ref="E285:E292">D285/C285</f>
        <v>0.11516611169978351</v>
      </c>
      <c r="F285" s="467"/>
      <c r="J285" s="194"/>
      <c r="K285" s="307"/>
      <c r="L285" s="308"/>
      <c r="M285" s="309"/>
      <c r="N285" s="307"/>
      <c r="O285" s="308"/>
      <c r="P285" s="359"/>
      <c r="Q285" s="355"/>
      <c r="R285" s="355"/>
      <c r="S285" s="356"/>
      <c r="T285" s="205"/>
      <c r="U285" s="358"/>
      <c r="V285" s="355"/>
      <c r="W285" s="253"/>
      <c r="X285" s="253"/>
      <c r="Y285" s="205"/>
    </row>
    <row r="286" spans="1:25" ht="16.5">
      <c r="A286" s="95">
        <v>3</v>
      </c>
      <c r="B286" s="32" t="s">
        <v>154</v>
      </c>
      <c r="C286" s="128">
        <v>353.22787473245427</v>
      </c>
      <c r="D286" s="117">
        <v>40.68246048928391</v>
      </c>
      <c r="E286" s="125">
        <f t="shared" si="22"/>
        <v>0.1151734146692077</v>
      </c>
      <c r="F286" s="467"/>
      <c r="J286" s="194"/>
      <c r="K286" s="307"/>
      <c r="L286" s="308"/>
      <c r="M286" s="309"/>
      <c r="N286" s="307"/>
      <c r="O286" s="308"/>
      <c r="P286" s="359"/>
      <c r="Q286" s="355"/>
      <c r="R286" s="355"/>
      <c r="S286" s="356"/>
      <c r="T286" s="205"/>
      <c r="U286" s="358"/>
      <c r="V286" s="355"/>
      <c r="W286" s="253"/>
      <c r="X286" s="253"/>
      <c r="Y286" s="205"/>
    </row>
    <row r="287" spans="1:25" ht="16.5">
      <c r="A287" s="95">
        <v>4</v>
      </c>
      <c r="B287" s="32" t="s">
        <v>155</v>
      </c>
      <c r="C287" s="128">
        <v>506.8379926333178</v>
      </c>
      <c r="D287" s="117">
        <v>58.368203997493296</v>
      </c>
      <c r="E287" s="125">
        <f t="shared" si="22"/>
        <v>0.11516146154363166</v>
      </c>
      <c r="F287" s="467"/>
      <c r="J287" s="194"/>
      <c r="K287" s="307"/>
      <c r="L287" s="308"/>
      <c r="M287" s="309"/>
      <c r="N287" s="307"/>
      <c r="O287" s="308"/>
      <c r="P287" s="359"/>
      <c r="Q287" s="355"/>
      <c r="R287" s="355"/>
      <c r="S287" s="356"/>
      <c r="T287" s="205"/>
      <c r="U287" s="358"/>
      <c r="V287" s="355"/>
      <c r="W287" s="253"/>
      <c r="X287" s="253"/>
      <c r="Y287" s="205"/>
    </row>
    <row r="288" spans="1:25" ht="16.5">
      <c r="A288" s="95">
        <v>5</v>
      </c>
      <c r="B288" s="32" t="s">
        <v>156</v>
      </c>
      <c r="C288" s="128">
        <v>538.3339616299668</v>
      </c>
      <c r="D288" s="117">
        <v>62.02907712840879</v>
      </c>
      <c r="E288" s="125">
        <f t="shared" si="22"/>
        <v>0.1152241573996135</v>
      </c>
      <c r="F288" s="467"/>
      <c r="J288" s="194"/>
      <c r="K288" s="307"/>
      <c r="L288" s="308"/>
      <c r="M288" s="309"/>
      <c r="N288" s="307"/>
      <c r="O288" s="308"/>
      <c r="P288" s="359"/>
      <c r="Q288" s="355"/>
      <c r="R288" s="355"/>
      <c r="S288" s="356"/>
      <c r="T288" s="205"/>
      <c r="U288" s="358"/>
      <c r="V288" s="355"/>
      <c r="W288" s="253"/>
      <c r="X288" s="253"/>
      <c r="Y288" s="205"/>
    </row>
    <row r="289" spans="1:25" ht="16.5">
      <c r="A289" s="95">
        <v>6</v>
      </c>
      <c r="B289" s="32" t="s">
        <v>157</v>
      </c>
      <c r="C289" s="128">
        <v>399.2703107217152</v>
      </c>
      <c r="D289" s="117">
        <v>45.971809131484825</v>
      </c>
      <c r="E289" s="125">
        <f t="shared" si="22"/>
        <v>0.1151395630904458</v>
      </c>
      <c r="F289" s="467"/>
      <c r="J289" s="194"/>
      <c r="K289" s="307"/>
      <c r="L289" s="308"/>
      <c r="M289" s="309"/>
      <c r="N289" s="307"/>
      <c r="O289" s="308"/>
      <c r="P289" s="359"/>
      <c r="Q289" s="355"/>
      <c r="R289" s="355"/>
      <c r="S289" s="356"/>
      <c r="T289" s="205"/>
      <c r="U289" s="358"/>
      <c r="V289" s="355"/>
      <c r="W289" s="253"/>
      <c r="X289" s="253"/>
      <c r="Y289" s="205"/>
    </row>
    <row r="290" spans="1:25" ht="16.5">
      <c r="A290" s="95">
        <v>7</v>
      </c>
      <c r="B290" s="32" t="s">
        <v>158</v>
      </c>
      <c r="C290" s="128">
        <v>604.8626039346128</v>
      </c>
      <c r="D290" s="117">
        <v>69.5686852015509</v>
      </c>
      <c r="E290" s="125">
        <f t="shared" si="22"/>
        <v>0.11501568248559049</v>
      </c>
      <c r="F290" s="467"/>
      <c r="I290" s="176">
        <f>143.45+50.84</f>
        <v>194.29</v>
      </c>
      <c r="J290" s="194"/>
      <c r="K290" s="307"/>
      <c r="L290" s="308"/>
      <c r="M290" s="309"/>
      <c r="N290" s="307"/>
      <c r="O290" s="308"/>
      <c r="P290" s="359"/>
      <c r="Q290" s="355"/>
      <c r="R290" s="355"/>
      <c r="S290" s="356"/>
      <c r="T290" s="205"/>
      <c r="U290" s="358"/>
      <c r="V290" s="355"/>
      <c r="W290" s="253"/>
      <c r="X290" s="253"/>
      <c r="Y290" s="205"/>
    </row>
    <row r="291" spans="1:25" ht="16.5">
      <c r="A291" s="95">
        <v>8</v>
      </c>
      <c r="B291" s="32" t="s">
        <v>159</v>
      </c>
      <c r="C291" s="128">
        <v>560.7154380193476</v>
      </c>
      <c r="D291" s="117">
        <v>64.4898626969649</v>
      </c>
      <c r="E291" s="125">
        <f t="shared" si="22"/>
        <v>0.11501353150675989</v>
      </c>
      <c r="F291" s="467"/>
      <c r="J291" s="194"/>
      <c r="K291" s="307"/>
      <c r="L291" s="308"/>
      <c r="M291" s="309"/>
      <c r="N291" s="307"/>
      <c r="O291" s="308"/>
      <c r="P291" s="359"/>
      <c r="Q291" s="355"/>
      <c r="R291" s="355"/>
      <c r="S291" s="356"/>
      <c r="T291" s="205"/>
      <c r="U291" s="358"/>
      <c r="V291" s="355"/>
      <c r="W291" s="253"/>
      <c r="X291" s="253"/>
      <c r="Y291" s="205"/>
    </row>
    <row r="292" spans="1:25" ht="16.5">
      <c r="A292" s="33"/>
      <c r="B292" s="468" t="s">
        <v>19</v>
      </c>
      <c r="C292" s="469">
        <f>SUM(C284:C291)</f>
        <v>4388.780000000001</v>
      </c>
      <c r="D292" s="117">
        <f>SUM(D284:D291)</f>
        <v>505.28000000000003</v>
      </c>
      <c r="E292" s="125">
        <f t="shared" si="22"/>
        <v>0.11512994499610368</v>
      </c>
      <c r="F292" s="6"/>
      <c r="J292" s="194"/>
      <c r="K292" s="307"/>
      <c r="L292" s="308"/>
      <c r="M292" s="309"/>
      <c r="N292" s="307"/>
      <c r="O292" s="308"/>
      <c r="P292" s="359"/>
      <c r="Q292" s="360"/>
      <c r="R292" s="360"/>
      <c r="S292" s="360"/>
      <c r="T292" s="205"/>
      <c r="U292" s="361"/>
      <c r="V292" s="361"/>
      <c r="W292" s="361"/>
      <c r="X292" s="253"/>
      <c r="Y292" s="205"/>
    </row>
    <row r="293" spans="1:25" ht="16.5">
      <c r="A293" s="1"/>
      <c r="B293" s="1"/>
      <c r="C293" s="1"/>
      <c r="D293" s="1"/>
      <c r="E293" s="1"/>
      <c r="F293" s="7"/>
      <c r="G293" s="362"/>
      <c r="H293" s="363"/>
      <c r="I293" s="363">
        <f>2288.77+1853.29</f>
        <v>4142.0599999999995</v>
      </c>
      <c r="J293" s="194"/>
      <c r="K293" s="307"/>
      <c r="L293" s="308"/>
      <c r="M293" s="309"/>
      <c r="N293" s="307"/>
      <c r="O293" s="308"/>
      <c r="P293" s="359"/>
      <c r="Q293" s="363"/>
      <c r="R293" s="363"/>
      <c r="S293" s="363"/>
      <c r="T293" s="363"/>
      <c r="U293" s="205"/>
      <c r="V293" s="205"/>
      <c r="W293" s="205"/>
      <c r="X293" s="205"/>
      <c r="Y293" s="205"/>
    </row>
    <row r="294" spans="1:25" s="278" customFormat="1" ht="16.5">
      <c r="A294" s="652" t="s">
        <v>263</v>
      </c>
      <c r="B294" s="652"/>
      <c r="C294" s="652"/>
      <c r="D294" s="652"/>
      <c r="E294" s="129"/>
      <c r="F294" s="466"/>
      <c r="G294" s="287"/>
      <c r="H294" s="287"/>
      <c r="I294" s="287"/>
      <c r="J294" s="287"/>
      <c r="K294" s="287"/>
      <c r="L294" s="287"/>
      <c r="M294" s="287"/>
      <c r="N294" s="287"/>
      <c r="O294" s="287"/>
      <c r="P294" s="287"/>
      <c r="Q294" s="288"/>
      <c r="R294" s="288"/>
      <c r="S294" s="288"/>
      <c r="T294" s="288"/>
      <c r="U294" s="277"/>
      <c r="V294" s="277"/>
      <c r="W294" s="277"/>
      <c r="X294" s="277"/>
      <c r="Y294" s="277"/>
    </row>
    <row r="295" spans="1:25" ht="18" thickBot="1">
      <c r="A295" s="635" t="s">
        <v>191</v>
      </c>
      <c r="B295" s="635"/>
      <c r="C295" s="635"/>
      <c r="D295" s="635"/>
      <c r="E295" s="129" t="s">
        <v>30</v>
      </c>
      <c r="J295" s="253"/>
      <c r="K295" s="253"/>
      <c r="L295" s="253"/>
      <c r="M295" s="253"/>
      <c r="N295" s="253"/>
      <c r="O295" s="253"/>
      <c r="P295" s="253"/>
      <c r="Q295" s="205"/>
      <c r="R295" s="205"/>
      <c r="S295" s="205"/>
      <c r="T295" s="205"/>
      <c r="U295" s="205"/>
      <c r="V295" s="205"/>
      <c r="W295" s="205"/>
      <c r="X295" s="205"/>
      <c r="Y295" s="205"/>
    </row>
    <row r="296" spans="1:25" ht="57" customHeight="1">
      <c r="A296" s="36" t="s">
        <v>8</v>
      </c>
      <c r="B296" s="36" t="s">
        <v>9</v>
      </c>
      <c r="C296" s="36" t="s">
        <v>225</v>
      </c>
      <c r="D296" s="36" t="s">
        <v>274</v>
      </c>
      <c r="E296" s="36" t="s">
        <v>224</v>
      </c>
      <c r="F296" s="292"/>
      <c r="J296" s="321"/>
      <c r="K296" s="321"/>
      <c r="L296" s="321"/>
      <c r="M296" s="294"/>
      <c r="N296" s="253"/>
      <c r="O296" s="253"/>
      <c r="P296" s="253"/>
      <c r="Q296" s="205"/>
      <c r="R296" s="205"/>
      <c r="S296" s="205"/>
      <c r="T296" s="205"/>
      <c r="U296" s="205"/>
      <c r="V296" s="205"/>
      <c r="W296" s="205"/>
      <c r="X296" s="205"/>
      <c r="Y296" s="205"/>
    </row>
    <row r="297" spans="1:25" ht="16.5">
      <c r="A297" s="95">
        <v>1</v>
      </c>
      <c r="B297" s="32" t="s">
        <v>152</v>
      </c>
      <c r="C297" s="128">
        <v>849.561813257677</v>
      </c>
      <c r="D297" s="117">
        <v>298.66263251027533</v>
      </c>
      <c r="E297" s="73">
        <f>D297/C297</f>
        <v>0.3515490313353917</v>
      </c>
      <c r="I297" s="176">
        <f>103.12+45.61</f>
        <v>148.73000000000002</v>
      </c>
      <c r="J297" s="194"/>
      <c r="K297" s="307"/>
      <c r="L297" s="308"/>
      <c r="M297" s="309"/>
      <c r="N297" s="253"/>
      <c r="O297" s="253"/>
      <c r="P297" s="364"/>
      <c r="Q297" s="355"/>
      <c r="R297" s="355"/>
      <c r="S297" s="253"/>
      <c r="T297" s="205"/>
      <c r="U297" s="205"/>
      <c r="V297" s="205"/>
      <c r="W297" s="205"/>
      <c r="X297" s="205"/>
      <c r="Y297" s="205"/>
    </row>
    <row r="298" spans="1:25" ht="16.5">
      <c r="A298" s="95">
        <v>2</v>
      </c>
      <c r="B298" s="32" t="s">
        <v>153</v>
      </c>
      <c r="C298" s="128">
        <v>575.9700050709087</v>
      </c>
      <c r="D298" s="117">
        <v>199.30877259324342</v>
      </c>
      <c r="E298" s="73">
        <f aca="true" t="shared" si="23" ref="E298:E304">D298/C298</f>
        <v>0.3460401945214251</v>
      </c>
      <c r="J298" s="194"/>
      <c r="K298" s="307"/>
      <c r="L298" s="308"/>
      <c r="M298" s="309"/>
      <c r="N298" s="253"/>
      <c r="O298" s="253"/>
      <c r="P298" s="364"/>
      <c r="Q298" s="355"/>
      <c r="R298" s="355"/>
      <c r="S298" s="253"/>
      <c r="T298" s="205"/>
      <c r="U298" s="205"/>
      <c r="V298" s="205"/>
      <c r="W298" s="205"/>
      <c r="X298" s="205"/>
      <c r="Y298" s="205"/>
    </row>
    <row r="299" spans="1:25" ht="16.5">
      <c r="A299" s="95">
        <v>3</v>
      </c>
      <c r="B299" s="32" t="s">
        <v>154</v>
      </c>
      <c r="C299" s="128">
        <v>353.22787473245427</v>
      </c>
      <c r="D299" s="117">
        <v>121.44703576431195</v>
      </c>
      <c r="E299" s="73">
        <f t="shared" si="23"/>
        <v>0.3438206451183947</v>
      </c>
      <c r="J299" s="194"/>
      <c r="K299" s="307"/>
      <c r="L299" s="308"/>
      <c r="M299" s="309"/>
      <c r="N299" s="253"/>
      <c r="O299" s="253"/>
      <c r="P299" s="364"/>
      <c r="Q299" s="355"/>
      <c r="R299" s="355"/>
      <c r="S299" s="253"/>
      <c r="T299" s="205"/>
      <c r="U299" s="205"/>
      <c r="V299" s="205"/>
      <c r="W299" s="205"/>
      <c r="X299" s="205"/>
      <c r="Y299" s="205"/>
    </row>
    <row r="300" spans="1:25" ht="16.5">
      <c r="A300" s="95">
        <v>4</v>
      </c>
      <c r="B300" s="32" t="s">
        <v>155</v>
      </c>
      <c r="C300" s="128">
        <v>506.8379926333178</v>
      </c>
      <c r="D300" s="117">
        <v>174.59551844850316</v>
      </c>
      <c r="E300" s="73">
        <f t="shared" si="23"/>
        <v>0.344479934389642</v>
      </c>
      <c r="J300" s="194"/>
      <c r="K300" s="307"/>
      <c r="L300" s="308"/>
      <c r="M300" s="309"/>
      <c r="N300" s="253"/>
      <c r="O300" s="253"/>
      <c r="P300" s="364"/>
      <c r="Q300" s="355"/>
      <c r="R300" s="355"/>
      <c r="S300" s="253"/>
      <c r="T300" s="205"/>
      <c r="U300" s="205"/>
      <c r="V300" s="205"/>
      <c r="W300" s="205"/>
      <c r="X300" s="205"/>
      <c r="Y300" s="205"/>
    </row>
    <row r="301" spans="1:25" ht="16.5">
      <c r="A301" s="95">
        <v>5</v>
      </c>
      <c r="B301" s="32" t="s">
        <v>156</v>
      </c>
      <c r="C301" s="128">
        <v>538.3339616299668</v>
      </c>
      <c r="D301" s="117">
        <v>184.2103976118577</v>
      </c>
      <c r="E301" s="73">
        <f t="shared" si="23"/>
        <v>0.34218609774145725</v>
      </c>
      <c r="J301" s="194"/>
      <c r="K301" s="307"/>
      <c r="L301" s="308"/>
      <c r="M301" s="309"/>
      <c r="N301" s="253"/>
      <c r="O301" s="253"/>
      <c r="P301" s="364"/>
      <c r="Q301" s="355"/>
      <c r="R301" s="355"/>
      <c r="S301" s="253"/>
      <c r="T301" s="205"/>
      <c r="U301" s="205"/>
      <c r="V301" s="205"/>
      <c r="W301" s="205"/>
      <c r="X301" s="205"/>
      <c r="Y301" s="205"/>
    </row>
    <row r="302" spans="1:25" ht="16.5">
      <c r="A302" s="95">
        <v>6</v>
      </c>
      <c r="B302" s="32" t="s">
        <v>157</v>
      </c>
      <c r="C302" s="128">
        <v>399.2703107217152</v>
      </c>
      <c r="D302" s="117">
        <v>139.26081594416576</v>
      </c>
      <c r="E302" s="73">
        <f t="shared" si="23"/>
        <v>0.3487883075814977</v>
      </c>
      <c r="J302" s="194"/>
      <c r="K302" s="307"/>
      <c r="L302" s="308"/>
      <c r="M302" s="309"/>
      <c r="N302" s="253"/>
      <c r="O302" s="253"/>
      <c r="P302" s="364"/>
      <c r="Q302" s="355"/>
      <c r="R302" s="355"/>
      <c r="S302" s="253"/>
      <c r="T302" s="205"/>
      <c r="U302" s="205"/>
      <c r="V302" s="205"/>
      <c r="W302" s="205"/>
      <c r="X302" s="205"/>
      <c r="Y302" s="205"/>
    </row>
    <row r="303" spans="1:25" ht="16.5">
      <c r="A303" s="95">
        <v>7</v>
      </c>
      <c r="B303" s="32" t="s">
        <v>158</v>
      </c>
      <c r="C303" s="128">
        <v>604.8626039346128</v>
      </c>
      <c r="D303" s="117">
        <v>209.93038797306744</v>
      </c>
      <c r="E303" s="73">
        <f t="shared" si="23"/>
        <v>0.3470711970081745</v>
      </c>
      <c r="J303" s="194"/>
      <c r="K303" s="307"/>
      <c r="L303" s="308"/>
      <c r="M303" s="309"/>
      <c r="N303" s="253"/>
      <c r="O303" s="253"/>
      <c r="P303" s="364"/>
      <c r="Q303" s="355"/>
      <c r="R303" s="355"/>
      <c r="S303" s="253"/>
      <c r="T303" s="205"/>
      <c r="U303" s="205"/>
      <c r="V303" s="205"/>
      <c r="W303" s="205"/>
      <c r="X303" s="205"/>
      <c r="Y303" s="205"/>
    </row>
    <row r="304" spans="1:25" ht="16.5">
      <c r="A304" s="95">
        <v>8</v>
      </c>
      <c r="B304" s="32" t="s">
        <v>159</v>
      </c>
      <c r="C304" s="128">
        <v>560.7154380193476</v>
      </c>
      <c r="D304" s="117">
        <v>193.5953644545754</v>
      </c>
      <c r="E304" s="73">
        <f t="shared" si="23"/>
        <v>0.34526490859325215</v>
      </c>
      <c r="J304" s="194"/>
      <c r="K304" s="307"/>
      <c r="L304" s="308"/>
      <c r="M304" s="309"/>
      <c r="N304" s="253"/>
      <c r="O304" s="253"/>
      <c r="P304" s="364"/>
      <c r="Q304" s="355"/>
      <c r="R304" s="355"/>
      <c r="S304" s="253"/>
      <c r="T304" s="205"/>
      <c r="U304" s="205"/>
      <c r="V304" s="205"/>
      <c r="W304" s="205"/>
      <c r="X304" s="205"/>
      <c r="Y304" s="205"/>
    </row>
    <row r="305" spans="1:25" ht="16.5">
      <c r="A305" s="33"/>
      <c r="B305" s="468" t="s">
        <v>19</v>
      </c>
      <c r="C305" s="469">
        <f>SUM(C297:C304)</f>
        <v>4388.780000000001</v>
      </c>
      <c r="D305" s="469">
        <f>SUM(D297:D304)</f>
        <v>1521.0109253000003</v>
      </c>
      <c r="E305" s="73">
        <f>D305/C305</f>
        <v>0.34656804973136046</v>
      </c>
      <c r="F305" s="179"/>
      <c r="J305" s="194"/>
      <c r="K305" s="307"/>
      <c r="L305" s="308"/>
      <c r="M305" s="309"/>
      <c r="N305" s="253"/>
      <c r="O305" s="253"/>
      <c r="P305" s="360"/>
      <c r="Q305" s="365"/>
      <c r="R305" s="365"/>
      <c r="S305" s="253"/>
      <c r="T305" s="205"/>
      <c r="U305" s="205"/>
      <c r="V305" s="205"/>
      <c r="W305" s="205"/>
      <c r="X305" s="205"/>
      <c r="Y305" s="205"/>
    </row>
    <row r="306" spans="1:25" ht="16.5">
      <c r="A306" s="106"/>
      <c r="B306" s="107"/>
      <c r="C306" s="470"/>
      <c r="D306" s="470"/>
      <c r="E306" s="112"/>
      <c r="F306" s="179"/>
      <c r="J306" s="267"/>
      <c r="K306" s="310"/>
      <c r="L306" s="311"/>
      <c r="M306" s="253"/>
      <c r="N306" s="253"/>
      <c r="O306" s="253"/>
      <c r="P306" s="360"/>
      <c r="Q306" s="365"/>
      <c r="R306" s="365"/>
      <c r="S306" s="253"/>
      <c r="T306" s="205"/>
      <c r="U306" s="205"/>
      <c r="V306" s="205"/>
      <c r="W306" s="205"/>
      <c r="X306" s="205"/>
      <c r="Y306" s="205"/>
    </row>
    <row r="307" spans="1:25" ht="16.5">
      <c r="A307" s="259"/>
      <c r="B307" s="260"/>
      <c r="C307" s="366"/>
      <c r="D307" s="366"/>
      <c r="E307" s="271"/>
      <c r="F307" s="179"/>
      <c r="J307" s="267"/>
      <c r="K307" s="310"/>
      <c r="L307" s="311"/>
      <c r="M307" s="253"/>
      <c r="N307" s="253"/>
      <c r="O307" s="253"/>
      <c r="P307" s="360"/>
      <c r="Q307" s="365"/>
      <c r="R307" s="365"/>
      <c r="S307" s="253"/>
      <c r="T307" s="205"/>
      <c r="U307" s="205"/>
      <c r="V307" s="205"/>
      <c r="W307" s="205"/>
      <c r="X307" s="205"/>
      <c r="Y307" s="205"/>
    </row>
    <row r="308" spans="1:25" ht="16.5">
      <c r="A308" s="106"/>
      <c r="B308" s="107"/>
      <c r="C308" s="470"/>
      <c r="D308" s="470"/>
      <c r="E308" s="112"/>
      <c r="F308" s="6"/>
      <c r="G308" s="3"/>
      <c r="H308" s="4"/>
      <c r="J308" s="267"/>
      <c r="K308" s="310"/>
      <c r="L308" s="311"/>
      <c r="M308" s="253"/>
      <c r="N308" s="253"/>
      <c r="O308" s="253"/>
      <c r="P308" s="360"/>
      <c r="Q308" s="365"/>
      <c r="R308" s="365"/>
      <c r="S308" s="253"/>
      <c r="T308" s="205"/>
      <c r="U308" s="205"/>
      <c r="V308" s="205"/>
      <c r="W308" s="205"/>
      <c r="X308" s="205"/>
      <c r="Y308" s="205"/>
    </row>
    <row r="309" spans="1:25" ht="16.5">
      <c r="A309" s="106"/>
      <c r="B309" s="107"/>
      <c r="C309" s="470"/>
      <c r="D309" s="470"/>
      <c r="E309" s="112"/>
      <c r="F309" s="6"/>
      <c r="G309" s="3"/>
      <c r="H309" s="4"/>
      <c r="J309" s="267"/>
      <c r="K309" s="310"/>
      <c r="L309" s="311"/>
      <c r="M309" s="253"/>
      <c r="N309" s="253"/>
      <c r="O309" s="253"/>
      <c r="P309" s="360"/>
      <c r="Q309" s="365"/>
      <c r="R309" s="365"/>
      <c r="S309" s="253"/>
      <c r="T309" s="205"/>
      <c r="U309" s="205"/>
      <c r="V309" s="205"/>
      <c r="W309" s="205"/>
      <c r="X309" s="205"/>
      <c r="Y309" s="205"/>
    </row>
    <row r="310" spans="1:25" s="252" customFormat="1" ht="16.5">
      <c r="A310" s="440" t="s">
        <v>167</v>
      </c>
      <c r="B310" s="129"/>
      <c r="C310" s="129"/>
      <c r="D310" s="129"/>
      <c r="E310" s="129"/>
      <c r="F310" s="110"/>
      <c r="G310" s="471"/>
      <c r="H310" s="484"/>
      <c r="I310" s="251"/>
      <c r="J310" s="269"/>
      <c r="K310" s="269"/>
      <c r="L310" s="269"/>
      <c r="M310" s="269"/>
      <c r="N310" s="269"/>
      <c r="O310" s="269"/>
      <c r="P310" s="269"/>
      <c r="Q310" s="231"/>
      <c r="R310" s="231"/>
      <c r="S310" s="231"/>
      <c r="T310" s="231"/>
      <c r="U310" s="231"/>
      <c r="V310" s="231"/>
      <c r="W310" s="231"/>
      <c r="X310" s="231"/>
      <c r="Y310" s="231"/>
    </row>
    <row r="311" spans="1:25" ht="17.25">
      <c r="A311" s="166" t="s">
        <v>12</v>
      </c>
      <c r="B311" s="166" t="s">
        <v>255</v>
      </c>
      <c r="C311" s="166" t="s">
        <v>31</v>
      </c>
      <c r="D311" s="166" t="s">
        <v>32</v>
      </c>
      <c r="E311" s="166" t="s">
        <v>33</v>
      </c>
      <c r="F311" s="472" t="s">
        <v>15</v>
      </c>
      <c r="G311" s="473"/>
      <c r="H311" s="485"/>
      <c r="I311" s="290"/>
      <c r="J311" s="290"/>
      <c r="K311" s="290"/>
      <c r="L311" s="290"/>
      <c r="M311" s="290"/>
      <c r="N311" s="290"/>
      <c r="O311" s="290"/>
      <c r="P311" s="290"/>
      <c r="Q311" s="291"/>
      <c r="R311" s="291"/>
      <c r="S311" s="291"/>
      <c r="T311" s="291"/>
      <c r="U311" s="205"/>
      <c r="V311" s="205"/>
      <c r="W311" s="205"/>
      <c r="X311" s="205"/>
      <c r="Y311" s="205"/>
    </row>
    <row r="312" spans="1:25" ht="16.5">
      <c r="A312" s="474">
        <v>4388.780000000001</v>
      </c>
      <c r="B312" s="475">
        <v>505.28</v>
      </c>
      <c r="C312" s="476">
        <v>3895.16</v>
      </c>
      <c r="D312" s="141">
        <f>B312+C312</f>
        <v>4400.44</v>
      </c>
      <c r="E312" s="142">
        <f>D312/A312</f>
        <v>1.0026567747756778</v>
      </c>
      <c r="F312" s="477">
        <f>A312*85/100</f>
        <v>3730.4630000000006</v>
      </c>
      <c r="G312" s="478"/>
      <c r="H312" s="460"/>
      <c r="I312" s="263">
        <f>2144.88+1802.45</f>
        <v>3947.33</v>
      </c>
      <c r="J312" s="265"/>
      <c r="K312" s="265"/>
      <c r="L312" s="265"/>
      <c r="M312" s="265"/>
      <c r="N312" s="265"/>
      <c r="O312" s="265"/>
      <c r="P312" s="360"/>
      <c r="Q312" s="365"/>
      <c r="R312" s="365"/>
      <c r="S312" s="265"/>
      <c r="T312" s="272"/>
      <c r="U312" s="205"/>
      <c r="V312" s="205"/>
      <c r="W312" s="205"/>
      <c r="X312" s="205"/>
      <c r="Y312" s="205"/>
    </row>
    <row r="313" spans="1:25" ht="15.75">
      <c r="A313" s="479"/>
      <c r="B313" s="480"/>
      <c r="C313" s="114"/>
      <c r="D313" s="481"/>
      <c r="E313" s="482"/>
      <c r="F313" s="483"/>
      <c r="G313" s="478"/>
      <c r="H313" s="460"/>
      <c r="I313" s="263"/>
      <c r="J313" s="265"/>
      <c r="K313" s="265"/>
      <c r="L313" s="265"/>
      <c r="M313" s="265"/>
      <c r="N313" s="265"/>
      <c r="O313" s="265"/>
      <c r="P313" s="360"/>
      <c r="Q313" s="365"/>
      <c r="R313" s="365"/>
      <c r="S313" s="265"/>
      <c r="T313" s="272"/>
      <c r="U313" s="205"/>
      <c r="V313" s="205"/>
      <c r="W313" s="205"/>
      <c r="X313" s="205"/>
      <c r="Y313" s="205"/>
    </row>
    <row r="314" spans="1:29" s="278" customFormat="1" ht="16.5">
      <c r="A314" s="115" t="s">
        <v>168</v>
      </c>
      <c r="B314" s="129"/>
      <c r="C314" s="436"/>
      <c r="D314" s="129"/>
      <c r="E314" s="129"/>
      <c r="F314" s="110"/>
      <c r="G314" s="148"/>
      <c r="H314" s="486"/>
      <c r="I314" s="275"/>
      <c r="J314" s="276"/>
      <c r="K314" s="276"/>
      <c r="L314" s="276"/>
      <c r="M314" s="276"/>
      <c r="N314" s="276"/>
      <c r="O314" s="276"/>
      <c r="P314" s="276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  <c r="AA314" s="277"/>
      <c r="AB314" s="277"/>
      <c r="AC314" s="277"/>
    </row>
    <row r="315" spans="1:29" ht="18" thickBot="1">
      <c r="A315" s="635" t="s">
        <v>192</v>
      </c>
      <c r="B315" s="635"/>
      <c r="C315" s="635"/>
      <c r="D315" s="635"/>
      <c r="E315" s="129"/>
      <c r="F315" s="110"/>
      <c r="G315" s="487" t="s">
        <v>30</v>
      </c>
      <c r="H315" s="460"/>
      <c r="I315" s="263"/>
      <c r="J315" s="265"/>
      <c r="K315" s="265"/>
      <c r="L315" s="265"/>
      <c r="M315" s="265"/>
      <c r="N315" s="265"/>
      <c r="O315" s="265"/>
      <c r="P315" s="265"/>
      <c r="Q315" s="272"/>
      <c r="R315" s="272"/>
      <c r="S315" s="272"/>
      <c r="T315" s="272"/>
      <c r="U315" s="205"/>
      <c r="V315" s="205"/>
      <c r="W315" s="205"/>
      <c r="X315" s="205"/>
      <c r="Y315" s="205"/>
      <c r="Z315" s="205"/>
      <c r="AA315" s="205"/>
      <c r="AB315" s="205"/>
      <c r="AC315" s="205"/>
    </row>
    <row r="316" spans="1:29" ht="49.5">
      <c r="A316" s="30" t="s">
        <v>8</v>
      </c>
      <c r="B316" s="30" t="s">
        <v>9</v>
      </c>
      <c r="C316" s="30" t="s">
        <v>226</v>
      </c>
      <c r="D316" s="30" t="s">
        <v>258</v>
      </c>
      <c r="E316" s="30" t="s">
        <v>76</v>
      </c>
      <c r="F316" s="488" t="s">
        <v>275</v>
      </c>
      <c r="G316" s="149" t="s">
        <v>34</v>
      </c>
      <c r="H316" s="489"/>
      <c r="I316" s="367"/>
      <c r="J316" s="321"/>
      <c r="K316" s="321"/>
      <c r="L316" s="321"/>
      <c r="M316" s="294"/>
      <c r="N316" s="368"/>
      <c r="O316" s="368"/>
      <c r="P316" s="368"/>
      <c r="Q316" s="223"/>
      <c r="R316" s="223"/>
      <c r="S316" s="223"/>
      <c r="T316" s="223"/>
      <c r="U316" s="205"/>
      <c r="V316" s="205"/>
      <c r="W316" s="205"/>
      <c r="X316" s="205"/>
      <c r="Y316" s="205"/>
      <c r="Z316" s="205"/>
      <c r="AA316" s="205"/>
      <c r="AB316" s="205"/>
      <c r="AC316" s="205"/>
    </row>
    <row r="317" spans="1:29" ht="16.5">
      <c r="A317" s="95">
        <v>1</v>
      </c>
      <c r="B317" s="32" t="s">
        <v>152</v>
      </c>
      <c r="C317" s="128">
        <v>849.561813257677</v>
      </c>
      <c r="D317" s="490">
        <v>97.83767541509224</v>
      </c>
      <c r="E317" s="124">
        <v>753.3076089951832</v>
      </c>
      <c r="F317" s="491">
        <f>D317+E317</f>
        <v>851.1452844102754</v>
      </c>
      <c r="G317" s="73">
        <f>F317/C317</f>
        <v>1.001863868088099</v>
      </c>
      <c r="H317" s="112"/>
      <c r="I317" s="271"/>
      <c r="J317" s="194"/>
      <c r="K317" s="307"/>
      <c r="L317" s="308"/>
      <c r="M317" s="309"/>
      <c r="N317" s="369"/>
      <c r="O317" s="369"/>
      <c r="P317" s="364"/>
      <c r="Q317" s="370"/>
      <c r="R317" s="355"/>
      <c r="S317" s="369"/>
      <c r="T317" s="336"/>
      <c r="U317" s="371"/>
      <c r="V317" s="371"/>
      <c r="W317" s="371"/>
      <c r="X317" s="371"/>
      <c r="Y317" s="253"/>
      <c r="Z317" s="205"/>
      <c r="AA317" s="205"/>
      <c r="AB317" s="205"/>
      <c r="AC317" s="205"/>
    </row>
    <row r="318" spans="1:29" ht="16.5">
      <c r="A318" s="95">
        <v>2</v>
      </c>
      <c r="B318" s="32" t="s">
        <v>153</v>
      </c>
      <c r="C318" s="128">
        <v>575.9700050709087</v>
      </c>
      <c r="D318" s="490">
        <v>66.33222593972114</v>
      </c>
      <c r="E318" s="491">
        <v>510.66088545352227</v>
      </c>
      <c r="F318" s="491">
        <f aca="true" t="shared" si="24" ref="F318:F325">D318+E318</f>
        <v>576.9931113932435</v>
      </c>
      <c r="G318" s="73">
        <f aca="true" t="shared" si="25" ref="G318:G325">F318/C318</f>
        <v>1.0017763187550173</v>
      </c>
      <c r="H318" s="112"/>
      <c r="I318" s="271"/>
      <c r="J318" s="194"/>
      <c r="K318" s="307"/>
      <c r="L318" s="308"/>
      <c r="M318" s="309"/>
      <c r="N318" s="369"/>
      <c r="O318" s="369"/>
      <c r="P318" s="364"/>
      <c r="Q318" s="370"/>
      <c r="R318" s="355"/>
      <c r="S318" s="369"/>
      <c r="T318" s="336"/>
      <c r="U318" s="371"/>
      <c r="V318" s="371"/>
      <c r="W318" s="371"/>
      <c r="X318" s="371"/>
      <c r="Y318" s="253"/>
      <c r="Z318" s="205"/>
      <c r="AA318" s="205"/>
      <c r="AB318" s="205"/>
      <c r="AC318" s="205"/>
    </row>
    <row r="319" spans="1:29" ht="16.5">
      <c r="A319" s="95">
        <v>3</v>
      </c>
      <c r="B319" s="32" t="s">
        <v>154</v>
      </c>
      <c r="C319" s="128">
        <v>353.22787473245427</v>
      </c>
      <c r="D319" s="490">
        <v>40.68246048928391</v>
      </c>
      <c r="E319" s="491">
        <v>313.11006047502804</v>
      </c>
      <c r="F319" s="491">
        <f t="shared" si="24"/>
        <v>353.79252096431196</v>
      </c>
      <c r="G319" s="73">
        <f t="shared" si="25"/>
        <v>1.0015985324835572</v>
      </c>
      <c r="H319" s="112"/>
      <c r="I319" s="271"/>
      <c r="J319" s="194"/>
      <c r="K319" s="307"/>
      <c r="L319" s="308"/>
      <c r="M319" s="309"/>
      <c r="N319" s="369"/>
      <c r="O319" s="369"/>
      <c r="P319" s="364"/>
      <c r="Q319" s="370"/>
      <c r="R319" s="355"/>
      <c r="S319" s="369"/>
      <c r="T319" s="336"/>
      <c r="U319" s="371"/>
      <c r="V319" s="371"/>
      <c r="W319" s="371"/>
      <c r="X319" s="371"/>
      <c r="Y319" s="253"/>
      <c r="Z319" s="205"/>
      <c r="AA319" s="205"/>
      <c r="AB319" s="205"/>
      <c r="AC319" s="205"/>
    </row>
    <row r="320" spans="1:29" ht="16.5">
      <c r="A320" s="95">
        <v>4</v>
      </c>
      <c r="B320" s="32" t="s">
        <v>155</v>
      </c>
      <c r="C320" s="128">
        <v>506.8379926333178</v>
      </c>
      <c r="D320" s="490">
        <v>58.368203997493296</v>
      </c>
      <c r="E320" s="491">
        <v>449.42747115100985</v>
      </c>
      <c r="F320" s="491">
        <f t="shared" si="24"/>
        <v>507.79567514850316</v>
      </c>
      <c r="G320" s="73">
        <f t="shared" si="25"/>
        <v>1.0018895239289574</v>
      </c>
      <c r="H320" s="112"/>
      <c r="I320" s="271"/>
      <c r="J320" s="194"/>
      <c r="K320" s="307"/>
      <c r="L320" s="308"/>
      <c r="M320" s="309"/>
      <c r="N320" s="369"/>
      <c r="O320" s="369"/>
      <c r="P320" s="364"/>
      <c r="Q320" s="370"/>
      <c r="R320" s="355"/>
      <c r="S320" s="369"/>
      <c r="T320" s="336"/>
      <c r="U320" s="371"/>
      <c r="V320" s="371"/>
      <c r="W320" s="371"/>
      <c r="X320" s="371"/>
      <c r="Y320" s="253"/>
      <c r="Z320" s="205"/>
      <c r="AA320" s="205"/>
      <c r="AB320" s="205"/>
      <c r="AC320" s="205"/>
    </row>
    <row r="321" spans="1:29" ht="16.5">
      <c r="A321" s="95">
        <v>5</v>
      </c>
      <c r="B321" s="32" t="s">
        <v>156</v>
      </c>
      <c r="C321" s="128">
        <v>538.3339616299668</v>
      </c>
      <c r="D321" s="490">
        <v>62.02907712840879</v>
      </c>
      <c r="E321" s="491">
        <v>476.5004246834489</v>
      </c>
      <c r="F321" s="491">
        <f t="shared" si="24"/>
        <v>538.5295018118577</v>
      </c>
      <c r="G321" s="73">
        <f t="shared" si="25"/>
        <v>1.0003632321120868</v>
      </c>
      <c r="H321" s="112"/>
      <c r="I321" s="271"/>
      <c r="J321" s="194"/>
      <c r="K321" s="307"/>
      <c r="L321" s="308"/>
      <c r="M321" s="309"/>
      <c r="N321" s="369"/>
      <c r="O321" s="369"/>
      <c r="P321" s="364"/>
      <c r="Q321" s="370"/>
      <c r="R321" s="355"/>
      <c r="S321" s="369"/>
      <c r="T321" s="336"/>
      <c r="U321" s="371"/>
      <c r="V321" s="371"/>
      <c r="W321" s="371"/>
      <c r="X321" s="371"/>
      <c r="Y321" s="253"/>
      <c r="Z321" s="205"/>
      <c r="AA321" s="205"/>
      <c r="AB321" s="205"/>
      <c r="AC321" s="205"/>
    </row>
    <row r="322" spans="1:29" ht="16.5">
      <c r="A322" s="95">
        <v>6</v>
      </c>
      <c r="B322" s="32" t="s">
        <v>157</v>
      </c>
      <c r="C322" s="128">
        <v>399.2703107217152</v>
      </c>
      <c r="D322" s="490">
        <v>45.971809131484825</v>
      </c>
      <c r="E322" s="491">
        <v>354.26578511268093</v>
      </c>
      <c r="F322" s="491">
        <f t="shared" si="24"/>
        <v>400.23759424416573</v>
      </c>
      <c r="G322" s="73">
        <f t="shared" si="25"/>
        <v>1.0024226282207211</v>
      </c>
      <c r="H322" s="112"/>
      <c r="I322" s="271"/>
      <c r="J322" s="194"/>
      <c r="K322" s="307"/>
      <c r="L322" s="308"/>
      <c r="M322" s="309"/>
      <c r="N322" s="369"/>
      <c r="O322" s="369"/>
      <c r="P322" s="364"/>
      <c r="Q322" s="370"/>
      <c r="R322" s="355"/>
      <c r="S322" s="369"/>
      <c r="T322" s="336"/>
      <c r="U322" s="371"/>
      <c r="V322" s="371"/>
      <c r="W322" s="371"/>
      <c r="X322" s="371"/>
      <c r="Y322" s="253"/>
      <c r="Z322" s="205"/>
      <c r="AA322" s="205"/>
      <c r="AB322" s="205"/>
      <c r="AC322" s="205"/>
    </row>
    <row r="323" spans="1:29" ht="16.5">
      <c r="A323" s="95">
        <v>7</v>
      </c>
      <c r="B323" s="32" t="s">
        <v>158</v>
      </c>
      <c r="C323" s="128">
        <v>604.8626039346128</v>
      </c>
      <c r="D323" s="490">
        <v>69.5686852015509</v>
      </c>
      <c r="E323" s="491">
        <v>538.5834185715165</v>
      </c>
      <c r="F323" s="491">
        <f t="shared" si="24"/>
        <v>608.1521037730674</v>
      </c>
      <c r="G323" s="73">
        <f t="shared" si="25"/>
        <v>1.0054384248870016</v>
      </c>
      <c r="H323" s="112"/>
      <c r="I323" s="271"/>
      <c r="J323" s="194"/>
      <c r="K323" s="307"/>
      <c r="L323" s="308"/>
      <c r="M323" s="309"/>
      <c r="N323" s="369"/>
      <c r="O323" s="369"/>
      <c r="P323" s="364"/>
      <c r="Q323" s="370"/>
      <c r="R323" s="355"/>
      <c r="S323" s="369"/>
      <c r="T323" s="336"/>
      <c r="U323" s="371"/>
      <c r="V323" s="371"/>
      <c r="W323" s="371"/>
      <c r="X323" s="371"/>
      <c r="Y323" s="253"/>
      <c r="Z323" s="205"/>
      <c r="AA323" s="205"/>
      <c r="AB323" s="205"/>
      <c r="AC323" s="205"/>
    </row>
    <row r="324" spans="1:29" ht="16.5">
      <c r="A324" s="95">
        <v>8</v>
      </c>
      <c r="B324" s="32" t="s">
        <v>159</v>
      </c>
      <c r="C324" s="128">
        <v>560.7154380193476</v>
      </c>
      <c r="D324" s="490">
        <v>64.4898626969649</v>
      </c>
      <c r="E324" s="491">
        <v>499.30434555761053</v>
      </c>
      <c r="F324" s="491">
        <f t="shared" si="24"/>
        <v>563.7942082545754</v>
      </c>
      <c r="G324" s="73">
        <f t="shared" si="25"/>
        <v>1.0054907891355787</v>
      </c>
      <c r="H324" s="112"/>
      <c r="I324" s="271"/>
      <c r="J324" s="194"/>
      <c r="K324" s="307"/>
      <c r="L324" s="308"/>
      <c r="M324" s="309"/>
      <c r="N324" s="369"/>
      <c r="O324" s="369"/>
      <c r="P324" s="364"/>
      <c r="Q324" s="370"/>
      <c r="R324" s="355"/>
      <c r="S324" s="369"/>
      <c r="T324" s="336"/>
      <c r="U324" s="371"/>
      <c r="V324" s="371"/>
      <c r="W324" s="371"/>
      <c r="X324" s="371"/>
      <c r="Y324" s="253"/>
      <c r="Z324" s="205"/>
      <c r="AA324" s="205"/>
      <c r="AB324" s="205"/>
      <c r="AC324" s="205"/>
    </row>
    <row r="325" spans="1:29" ht="16.5">
      <c r="A325" s="33"/>
      <c r="B325" s="468" t="s">
        <v>19</v>
      </c>
      <c r="C325" s="469">
        <f>SUM(C317:C324)</f>
        <v>4388.780000000001</v>
      </c>
      <c r="D325" s="469">
        <f>SUM(D317:D324)</f>
        <v>505.28000000000003</v>
      </c>
      <c r="E325" s="127">
        <f>SUM(E317:E324)</f>
        <v>3895.16</v>
      </c>
      <c r="F325" s="491">
        <f t="shared" si="24"/>
        <v>4400.44</v>
      </c>
      <c r="G325" s="73">
        <f t="shared" si="25"/>
        <v>1.0026567747756778</v>
      </c>
      <c r="H325" s="112"/>
      <c r="I325" s="271"/>
      <c r="J325" s="194"/>
      <c r="K325" s="307"/>
      <c r="L325" s="308"/>
      <c r="M325" s="309"/>
      <c r="N325" s="372"/>
      <c r="O325" s="372"/>
      <c r="P325" s="360"/>
      <c r="Q325" s="370"/>
      <c r="R325" s="365"/>
      <c r="S325" s="369"/>
      <c r="T325" s="271"/>
      <c r="U325" s="373"/>
      <c r="V325" s="373"/>
      <c r="W325" s="373"/>
      <c r="X325" s="373"/>
      <c r="Y325" s="253"/>
      <c r="Z325" s="205"/>
      <c r="AA325" s="205"/>
      <c r="AB325" s="205"/>
      <c r="AC325" s="205"/>
    </row>
    <row r="326" spans="1:29" ht="16.5">
      <c r="A326" s="106"/>
      <c r="B326" s="107"/>
      <c r="C326" s="470"/>
      <c r="D326" s="492"/>
      <c r="E326" s="493"/>
      <c r="F326" s="494"/>
      <c r="G326" s="319"/>
      <c r="H326" s="271"/>
      <c r="I326" s="271"/>
      <c r="J326" s="267"/>
      <c r="K326" s="310"/>
      <c r="L326" s="311"/>
      <c r="M326" s="253"/>
      <c r="N326" s="372"/>
      <c r="O326" s="372"/>
      <c r="P326" s="360"/>
      <c r="Q326" s="370"/>
      <c r="R326" s="365"/>
      <c r="S326" s="369"/>
      <c r="T326" s="271"/>
      <c r="U326" s="373"/>
      <c r="V326" s="373"/>
      <c r="W326" s="373"/>
      <c r="X326" s="373"/>
      <c r="Y326" s="253"/>
      <c r="Z326" s="205"/>
      <c r="AA326" s="205"/>
      <c r="AB326" s="205"/>
      <c r="AC326" s="205"/>
    </row>
    <row r="327" spans="1:29" ht="17.25">
      <c r="A327" s="440" t="s">
        <v>169</v>
      </c>
      <c r="B327" s="129"/>
      <c r="C327" s="436"/>
      <c r="D327" s="129"/>
      <c r="E327" s="129"/>
      <c r="F327" s="463"/>
      <c r="J327" s="253"/>
      <c r="K327" s="253"/>
      <c r="L327" s="253"/>
      <c r="M327" s="253"/>
      <c r="N327" s="253"/>
      <c r="O327" s="253"/>
      <c r="P327" s="253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</row>
    <row r="328" spans="1:29" ht="17.25">
      <c r="A328" s="129"/>
      <c r="B328" s="129"/>
      <c r="C328" s="436"/>
      <c r="D328" s="129"/>
      <c r="E328" s="129"/>
      <c r="F328" s="463"/>
      <c r="J328" s="253"/>
      <c r="K328" s="253"/>
      <c r="L328" s="253"/>
      <c r="M328" s="253"/>
      <c r="N328" s="253"/>
      <c r="O328" s="253"/>
      <c r="P328" s="253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</row>
    <row r="329" spans="1:18" ht="17.25">
      <c r="A329" s="157" t="s">
        <v>12</v>
      </c>
      <c r="B329" s="157" t="s">
        <v>35</v>
      </c>
      <c r="C329" s="157" t="s">
        <v>33</v>
      </c>
      <c r="D329" s="157" t="s">
        <v>21</v>
      </c>
      <c r="E329" s="157" t="s">
        <v>22</v>
      </c>
      <c r="F329" s="7"/>
      <c r="M329" s="253"/>
      <c r="N329" s="253"/>
      <c r="O329" s="253"/>
      <c r="P329" s="253"/>
      <c r="Q329" s="205"/>
      <c r="R329" s="205"/>
    </row>
    <row r="330" spans="1:24" ht="16.5">
      <c r="A330" s="474">
        <v>4389.19</v>
      </c>
      <c r="B330" s="495">
        <v>4400.44</v>
      </c>
      <c r="C330" s="496">
        <f>B330/A330</f>
        <v>1.002563115290065</v>
      </c>
      <c r="D330" s="474">
        <v>2879.4290747</v>
      </c>
      <c r="E330" s="497">
        <f>D330/A330</f>
        <v>0.6560274389352022</v>
      </c>
      <c r="F330" s="7"/>
      <c r="J330" s="253"/>
      <c r="K330" s="253"/>
      <c r="L330" s="253"/>
      <c r="M330" s="253"/>
      <c r="N330" s="253"/>
      <c r="O330" s="253"/>
      <c r="P330" s="253"/>
      <c r="Q330" s="205"/>
      <c r="R330" s="205"/>
      <c r="S330" s="205"/>
      <c r="T330" s="205"/>
      <c r="U330" s="205"/>
      <c r="V330" s="205"/>
      <c r="W330" s="205"/>
      <c r="X330" s="205"/>
    </row>
    <row r="331" spans="1:24" ht="15">
      <c r="A331" s="498"/>
      <c r="B331" s="499"/>
      <c r="C331" s="498"/>
      <c r="D331" s="500"/>
      <c r="E331" s="1"/>
      <c r="F331" s="7"/>
      <c r="G331" s="262"/>
      <c r="H331" s="263"/>
      <c r="I331" s="263"/>
      <c r="J331" s="265"/>
      <c r="K331" s="265"/>
      <c r="L331" s="265"/>
      <c r="M331" s="265"/>
      <c r="N331" s="265"/>
      <c r="O331" s="265"/>
      <c r="P331" s="265"/>
      <c r="Q331" s="272"/>
      <c r="R331" s="272"/>
      <c r="S331" s="272"/>
      <c r="T331" s="272"/>
      <c r="U331" s="205"/>
      <c r="V331" s="205"/>
      <c r="W331" s="205"/>
      <c r="X331" s="205"/>
    </row>
    <row r="332" spans="1:24" s="278" customFormat="1" ht="16.5">
      <c r="A332" s="115" t="s">
        <v>170</v>
      </c>
      <c r="B332" s="31"/>
      <c r="C332" s="31"/>
      <c r="D332" s="31"/>
      <c r="E332" s="31"/>
      <c r="F332" s="94"/>
      <c r="G332" s="281"/>
      <c r="H332" s="282"/>
      <c r="I332" s="282"/>
      <c r="J332" s="284"/>
      <c r="K332" s="284"/>
      <c r="L332" s="284"/>
      <c r="M332" s="284"/>
      <c r="N332" s="284"/>
      <c r="O332" s="284"/>
      <c r="P332" s="284"/>
      <c r="Q332" s="285"/>
      <c r="R332" s="285"/>
      <c r="S332" s="285"/>
      <c r="T332" s="285"/>
      <c r="U332" s="277"/>
      <c r="V332" s="277"/>
      <c r="W332" s="277"/>
      <c r="X332" s="277"/>
    </row>
    <row r="333" spans="1:24" ht="18" thickBot="1">
      <c r="A333" s="635" t="s">
        <v>193</v>
      </c>
      <c r="B333" s="635"/>
      <c r="C333" s="635"/>
      <c r="D333" s="635"/>
      <c r="E333" s="129" t="s">
        <v>30</v>
      </c>
      <c r="F333" s="463"/>
      <c r="J333" s="253"/>
      <c r="K333" s="253"/>
      <c r="L333" s="253"/>
      <c r="M333" s="253"/>
      <c r="N333" s="253"/>
      <c r="O333" s="253"/>
      <c r="P333" s="253"/>
      <c r="Q333" s="205"/>
      <c r="R333" s="205"/>
      <c r="S333" s="205"/>
      <c r="T333" s="205"/>
      <c r="U333" s="205"/>
      <c r="V333" s="205"/>
      <c r="W333" s="205"/>
      <c r="X333" s="205"/>
    </row>
    <row r="334" spans="1:24" ht="33">
      <c r="A334" s="30" t="s">
        <v>8</v>
      </c>
      <c r="B334" s="30" t="s">
        <v>9</v>
      </c>
      <c r="C334" s="30" t="s">
        <v>230</v>
      </c>
      <c r="D334" s="30" t="s">
        <v>276</v>
      </c>
      <c r="E334" s="30" t="s">
        <v>36</v>
      </c>
      <c r="F334" s="463"/>
      <c r="J334" s="321"/>
      <c r="K334" s="321"/>
      <c r="L334" s="321"/>
      <c r="M334" s="294"/>
      <c r="N334" s="253"/>
      <c r="O334" s="253"/>
      <c r="P334" s="253"/>
      <c r="Q334" s="205"/>
      <c r="R334" s="205"/>
      <c r="S334" s="205"/>
      <c r="T334" s="205"/>
      <c r="U334" s="205"/>
      <c r="V334" s="205"/>
      <c r="W334" s="205"/>
      <c r="X334" s="205"/>
    </row>
    <row r="335" spans="1:24" ht="16.5">
      <c r="A335" s="95">
        <v>1</v>
      </c>
      <c r="B335" s="32" t="s">
        <v>152</v>
      </c>
      <c r="C335" s="128">
        <v>849.561813257677</v>
      </c>
      <c r="D335" s="124">
        <v>552.4826519000001</v>
      </c>
      <c r="E335" s="73">
        <f>D335/C335</f>
        <v>0.6503148367527071</v>
      </c>
      <c r="F335" s="463"/>
      <c r="J335" s="194"/>
      <c r="K335" s="307"/>
      <c r="L335" s="308"/>
      <c r="M335" s="309"/>
      <c r="N335" s="253"/>
      <c r="O335" s="253"/>
      <c r="P335" s="364"/>
      <c r="Q335" s="355"/>
      <c r="R335" s="355"/>
      <c r="S335" s="253"/>
      <c r="T335" s="205"/>
      <c r="U335" s="205"/>
      <c r="V335" s="205"/>
      <c r="W335" s="205"/>
      <c r="X335" s="205"/>
    </row>
    <row r="336" spans="1:24" ht="16.5">
      <c r="A336" s="95">
        <v>2</v>
      </c>
      <c r="B336" s="32" t="s">
        <v>153</v>
      </c>
      <c r="C336" s="128">
        <v>575.9700050709087</v>
      </c>
      <c r="D336" s="124">
        <v>377.68433880000003</v>
      </c>
      <c r="E336" s="73">
        <f aca="true" t="shared" si="26" ref="E336:E343">D336/C336</f>
        <v>0.6557361242335921</v>
      </c>
      <c r="F336" s="463"/>
      <c r="J336" s="194"/>
      <c r="K336" s="307"/>
      <c r="L336" s="308"/>
      <c r="M336" s="309"/>
      <c r="N336" s="253"/>
      <c r="O336" s="253"/>
      <c r="P336" s="364"/>
      <c r="Q336" s="355"/>
      <c r="R336" s="355"/>
      <c r="S336" s="253"/>
      <c r="T336" s="205"/>
      <c r="U336" s="205"/>
      <c r="V336" s="205"/>
      <c r="W336" s="205"/>
      <c r="X336" s="205"/>
    </row>
    <row r="337" spans="1:24" ht="16.5">
      <c r="A337" s="95">
        <v>3</v>
      </c>
      <c r="B337" s="32" t="s">
        <v>154</v>
      </c>
      <c r="C337" s="128">
        <v>353.22787473245427</v>
      </c>
      <c r="D337" s="124">
        <v>232.34548519999998</v>
      </c>
      <c r="E337" s="73">
        <f t="shared" si="26"/>
        <v>0.6577778873651624</v>
      </c>
      <c r="F337" s="463"/>
      <c r="J337" s="194"/>
      <c r="K337" s="307"/>
      <c r="L337" s="308"/>
      <c r="M337" s="309"/>
      <c r="N337" s="253"/>
      <c r="O337" s="253"/>
      <c r="P337" s="364"/>
      <c r="Q337" s="355"/>
      <c r="R337" s="355"/>
      <c r="S337" s="253"/>
      <c r="T337" s="205"/>
      <c r="U337" s="205"/>
      <c r="V337" s="205"/>
      <c r="W337" s="205"/>
      <c r="X337" s="205"/>
    </row>
    <row r="338" spans="1:24" ht="16.5">
      <c r="A338" s="95">
        <v>4</v>
      </c>
      <c r="B338" s="32" t="s">
        <v>155</v>
      </c>
      <c r="C338" s="128">
        <v>506.8379926333178</v>
      </c>
      <c r="D338" s="124">
        <v>333.2001567</v>
      </c>
      <c r="E338" s="73">
        <f t="shared" si="26"/>
        <v>0.6574095895393153</v>
      </c>
      <c r="F338" s="463"/>
      <c r="J338" s="194"/>
      <c r="K338" s="307"/>
      <c r="L338" s="308"/>
      <c r="M338" s="309"/>
      <c r="N338" s="253"/>
      <c r="O338" s="253"/>
      <c r="P338" s="364"/>
      <c r="Q338" s="355"/>
      <c r="R338" s="355"/>
      <c r="S338" s="253"/>
      <c r="T338" s="205"/>
      <c r="U338" s="205"/>
      <c r="V338" s="205"/>
      <c r="W338" s="205"/>
      <c r="X338" s="205"/>
    </row>
    <row r="339" spans="1:24" ht="16.5">
      <c r="A339" s="95">
        <v>5</v>
      </c>
      <c r="B339" s="32" t="s">
        <v>156</v>
      </c>
      <c r="C339" s="128">
        <v>538.3339616299668</v>
      </c>
      <c r="D339" s="124">
        <v>354.3191042</v>
      </c>
      <c r="E339" s="73">
        <f t="shared" si="26"/>
        <v>0.6581771343706296</v>
      </c>
      <c r="F339" s="463"/>
      <c r="J339" s="194"/>
      <c r="K339" s="307"/>
      <c r="L339" s="308"/>
      <c r="M339" s="309"/>
      <c r="N339" s="253"/>
      <c r="O339" s="253"/>
      <c r="P339" s="364"/>
      <c r="Q339" s="355"/>
      <c r="R339" s="355"/>
      <c r="S339" s="253"/>
      <c r="T339" s="205"/>
      <c r="U339" s="205"/>
      <c r="V339" s="205"/>
      <c r="W339" s="205"/>
      <c r="X339" s="205"/>
    </row>
    <row r="340" spans="1:24" ht="16.5">
      <c r="A340" s="95">
        <v>6</v>
      </c>
      <c r="B340" s="32" t="s">
        <v>157</v>
      </c>
      <c r="C340" s="128">
        <v>399.2703107217152</v>
      </c>
      <c r="D340" s="124">
        <v>260.9767783</v>
      </c>
      <c r="E340" s="73">
        <f t="shared" si="26"/>
        <v>0.6536343206392234</v>
      </c>
      <c r="F340" s="463"/>
      <c r="J340" s="194"/>
      <c r="K340" s="307"/>
      <c r="L340" s="308"/>
      <c r="M340" s="309"/>
      <c r="N340" s="253"/>
      <c r="O340" s="253"/>
      <c r="P340" s="364"/>
      <c r="Q340" s="355"/>
      <c r="R340" s="355"/>
      <c r="S340" s="253"/>
      <c r="T340" s="205"/>
      <c r="U340" s="205"/>
      <c r="V340" s="205"/>
      <c r="W340" s="205"/>
      <c r="X340" s="205"/>
    </row>
    <row r="341" spans="1:24" ht="16.5">
      <c r="A341" s="95">
        <v>7</v>
      </c>
      <c r="B341" s="32" t="s">
        <v>158</v>
      </c>
      <c r="C341" s="128">
        <v>604.8626039346128</v>
      </c>
      <c r="D341" s="124">
        <v>398.22171579999997</v>
      </c>
      <c r="E341" s="73">
        <f t="shared" si="26"/>
        <v>0.6583672278788271</v>
      </c>
      <c r="F341" s="463"/>
      <c r="J341" s="194"/>
      <c r="K341" s="307"/>
      <c r="L341" s="308"/>
      <c r="M341" s="309"/>
      <c r="N341" s="253"/>
      <c r="O341" s="253"/>
      <c r="P341" s="364"/>
      <c r="Q341" s="355"/>
      <c r="R341" s="355"/>
      <c r="S341" s="253"/>
      <c r="T341" s="205"/>
      <c r="U341" s="205"/>
      <c r="V341" s="205"/>
      <c r="W341" s="205"/>
      <c r="X341" s="205"/>
    </row>
    <row r="342" spans="1:24" ht="16.5">
      <c r="A342" s="95">
        <v>8</v>
      </c>
      <c r="B342" s="32" t="s">
        <v>159</v>
      </c>
      <c r="C342" s="128">
        <v>560.7154380193476</v>
      </c>
      <c r="D342" s="124">
        <v>370.1988438</v>
      </c>
      <c r="E342" s="73">
        <f t="shared" si="26"/>
        <v>0.6602258805423263</v>
      </c>
      <c r="F342" s="463"/>
      <c r="J342" s="194"/>
      <c r="K342" s="307"/>
      <c r="L342" s="308"/>
      <c r="M342" s="309"/>
      <c r="N342" s="253"/>
      <c r="O342" s="253"/>
      <c r="P342" s="364"/>
      <c r="Q342" s="355"/>
      <c r="R342" s="355"/>
      <c r="S342" s="253"/>
      <c r="T342" s="205"/>
      <c r="U342" s="205"/>
      <c r="V342" s="205"/>
      <c r="W342" s="205"/>
      <c r="X342" s="205"/>
    </row>
    <row r="343" spans="1:24" ht="16.5">
      <c r="A343" s="33"/>
      <c r="B343" s="468" t="s">
        <v>19</v>
      </c>
      <c r="C343" s="469">
        <f>SUM(C335:C342)</f>
        <v>4388.780000000001</v>
      </c>
      <c r="D343" s="127">
        <f>SUM(D335:D342)</f>
        <v>2879.4290747</v>
      </c>
      <c r="E343" s="73">
        <f t="shared" si="26"/>
        <v>0.6560887250443175</v>
      </c>
      <c r="F343" s="509">
        <f>D343/C343</f>
        <v>0.6560887250443175</v>
      </c>
      <c r="G343" s="175">
        <v>2879.4290747000005</v>
      </c>
      <c r="I343" s="176">
        <f>2185.21+1807.67</f>
        <v>3992.88</v>
      </c>
      <c r="J343" s="194"/>
      <c r="K343" s="307"/>
      <c r="L343" s="308"/>
      <c r="M343" s="309"/>
      <c r="N343" s="253"/>
      <c r="O343" s="253"/>
      <c r="P343" s="364"/>
      <c r="Q343" s="365"/>
      <c r="R343" s="365"/>
      <c r="S343" s="253"/>
      <c r="T343" s="205"/>
      <c r="U343" s="205"/>
      <c r="V343" s="205"/>
      <c r="W343" s="205"/>
      <c r="X343" s="205"/>
    </row>
    <row r="344" spans="1:24" ht="16.5">
      <c r="A344" s="501"/>
      <c r="B344" s="502"/>
      <c r="C344" s="503"/>
      <c r="D344" s="163"/>
      <c r="E344" s="164"/>
      <c r="F344" s="6"/>
      <c r="J344" s="253"/>
      <c r="K344" s="253"/>
      <c r="L344" s="253"/>
      <c r="M344" s="253"/>
      <c r="N344" s="253"/>
      <c r="O344" s="253"/>
      <c r="P344" s="360"/>
      <c r="Q344" s="365"/>
      <c r="R344" s="365"/>
      <c r="S344" s="253"/>
      <c r="T344" s="205"/>
      <c r="U344" s="205"/>
      <c r="V344" s="205"/>
      <c r="W344" s="205"/>
      <c r="X344" s="205"/>
    </row>
    <row r="345" spans="1:24" ht="16.5">
      <c r="A345" s="656" t="s">
        <v>231</v>
      </c>
      <c r="B345" s="657"/>
      <c r="C345" s="657"/>
      <c r="D345" s="657"/>
      <c r="E345" s="657"/>
      <c r="F345" s="658"/>
      <c r="G345" s="375"/>
      <c r="H345" s="312"/>
      <c r="I345" s="312"/>
      <c r="J345" s="253"/>
      <c r="K345" s="253"/>
      <c r="L345" s="253"/>
      <c r="M345" s="253"/>
      <c r="N345" s="253"/>
      <c r="O345" s="253"/>
      <c r="P345" s="360"/>
      <c r="Q345" s="365"/>
      <c r="R345" s="365"/>
      <c r="S345" s="253"/>
      <c r="T345" s="205"/>
      <c r="U345" s="205"/>
      <c r="V345" s="205"/>
      <c r="W345" s="205"/>
      <c r="X345" s="205"/>
    </row>
    <row r="346" spans="1:24" ht="16.5">
      <c r="A346" s="504" t="s">
        <v>277</v>
      </c>
      <c r="B346" s="505"/>
      <c r="C346" s="505"/>
      <c r="D346" s="505"/>
      <c r="E346" s="505"/>
      <c r="F346" s="506"/>
      <c r="G346" s="375"/>
      <c r="H346" s="312"/>
      <c r="I346" s="312"/>
      <c r="J346" s="253"/>
      <c r="K346" s="253"/>
      <c r="L346" s="253"/>
      <c r="M346" s="253"/>
      <c r="N346" s="253"/>
      <c r="O346" s="253"/>
      <c r="P346" s="360"/>
      <c r="Q346" s="365"/>
      <c r="R346" s="365"/>
      <c r="S346" s="253"/>
      <c r="T346" s="205"/>
      <c r="U346" s="205"/>
      <c r="V346" s="205"/>
      <c r="W346" s="205"/>
      <c r="X346" s="205"/>
    </row>
    <row r="347" spans="1:24" ht="43.5" customHeight="1">
      <c r="A347" s="507" t="s">
        <v>37</v>
      </c>
      <c r="B347" s="507" t="s">
        <v>16</v>
      </c>
      <c r="C347" s="507" t="s">
        <v>114</v>
      </c>
      <c r="D347" s="507" t="s">
        <v>115</v>
      </c>
      <c r="E347" s="507" t="s">
        <v>116</v>
      </c>
      <c r="F347" s="508"/>
      <c r="J347" s="253"/>
      <c r="K347" s="253"/>
      <c r="L347" s="253"/>
      <c r="M347" s="253"/>
      <c r="N347" s="253"/>
      <c r="O347" s="253"/>
      <c r="P347" s="360"/>
      <c r="Q347" s="365"/>
      <c r="R347" s="365"/>
      <c r="S347" s="253"/>
      <c r="T347" s="205"/>
      <c r="U347" s="205"/>
      <c r="V347" s="205"/>
      <c r="W347" s="205"/>
      <c r="X347" s="205"/>
    </row>
    <row r="348" spans="1:24" ht="16.5">
      <c r="A348" s="95">
        <v>1</v>
      </c>
      <c r="B348" s="32" t="s">
        <v>152</v>
      </c>
      <c r="C348" s="73">
        <f aca="true" t="shared" si="27" ref="C348:C356">E236</f>
        <v>0.6502430122796908</v>
      </c>
      <c r="D348" s="73">
        <f>E335</f>
        <v>0.6503148367527071</v>
      </c>
      <c r="E348" s="97">
        <f>D348-C348</f>
        <v>7.18244730162354E-05</v>
      </c>
      <c r="F348" s="509"/>
      <c r="G348" s="201"/>
      <c r="H348" s="202"/>
      <c r="J348" s="253"/>
      <c r="K348" s="253"/>
      <c r="L348" s="253"/>
      <c r="M348" s="253"/>
      <c r="N348" s="253"/>
      <c r="O348" s="253"/>
      <c r="P348" s="360"/>
      <c r="Q348" s="365"/>
      <c r="R348" s="365"/>
      <c r="S348" s="253"/>
      <c r="T348" s="205"/>
      <c r="U348" s="205"/>
      <c r="V348" s="205"/>
      <c r="W348" s="205"/>
      <c r="X348" s="205"/>
    </row>
    <row r="349" spans="1:24" ht="16.5">
      <c r="A349" s="95">
        <v>2</v>
      </c>
      <c r="B349" s="32" t="s">
        <v>153</v>
      </c>
      <c r="C349" s="73">
        <f t="shared" si="27"/>
        <v>0.6556794528266161</v>
      </c>
      <c r="D349" s="73">
        <f aca="true" t="shared" si="28" ref="D349:D356">E336</f>
        <v>0.6557361242335921</v>
      </c>
      <c r="E349" s="97">
        <f aca="true" t="shared" si="29" ref="E349:E356">D349-C349</f>
        <v>5.667140697596107E-05</v>
      </c>
      <c r="F349" s="509"/>
      <c r="G349" s="201"/>
      <c r="H349" s="202"/>
      <c r="J349" s="253"/>
      <c r="K349" s="253"/>
      <c r="L349" s="253"/>
      <c r="M349" s="253"/>
      <c r="N349" s="253"/>
      <c r="O349" s="253"/>
      <c r="P349" s="360"/>
      <c r="Q349" s="365"/>
      <c r="R349" s="365"/>
      <c r="S349" s="253"/>
      <c r="T349" s="205"/>
      <c r="U349" s="205"/>
      <c r="V349" s="205"/>
      <c r="W349" s="205"/>
      <c r="X349" s="205"/>
    </row>
    <row r="350" spans="1:24" ht="16.5">
      <c r="A350" s="95">
        <v>3</v>
      </c>
      <c r="B350" s="32" t="s">
        <v>154</v>
      </c>
      <c r="C350" s="73">
        <f t="shared" si="27"/>
        <v>0.6577042051313233</v>
      </c>
      <c r="D350" s="73">
        <f t="shared" si="28"/>
        <v>0.6577778873651624</v>
      </c>
      <c r="E350" s="97">
        <f t="shared" si="29"/>
        <v>7.368223383907857E-05</v>
      </c>
      <c r="F350" s="509"/>
      <c r="G350" s="201"/>
      <c r="H350" s="202"/>
      <c r="J350" s="253"/>
      <c r="K350" s="253"/>
      <c r="L350" s="253"/>
      <c r="M350" s="253"/>
      <c r="N350" s="253"/>
      <c r="O350" s="253"/>
      <c r="P350" s="360"/>
      <c r="Q350" s="365"/>
      <c r="R350" s="365"/>
      <c r="S350" s="253"/>
      <c r="T350" s="205"/>
      <c r="U350" s="205"/>
      <c r="V350" s="205"/>
      <c r="W350" s="205"/>
      <c r="X350" s="205"/>
    </row>
    <row r="351" spans="1:24" ht="16.5">
      <c r="A351" s="95">
        <v>4</v>
      </c>
      <c r="B351" s="32" t="s">
        <v>155</v>
      </c>
      <c r="C351" s="73">
        <f t="shared" si="27"/>
        <v>0.6573357311267052</v>
      </c>
      <c r="D351" s="73">
        <f t="shared" si="28"/>
        <v>0.6574095895393153</v>
      </c>
      <c r="E351" s="97">
        <f t="shared" si="29"/>
        <v>7.385841261009496E-05</v>
      </c>
      <c r="F351" s="509"/>
      <c r="G351" s="201"/>
      <c r="H351" s="202"/>
      <c r="J351" s="253"/>
      <c r="K351" s="253"/>
      <c r="L351" s="253"/>
      <c r="M351" s="253"/>
      <c r="N351" s="253"/>
      <c r="O351" s="253"/>
      <c r="P351" s="360"/>
      <c r="Q351" s="365"/>
      <c r="R351" s="365"/>
      <c r="S351" s="253"/>
      <c r="T351" s="205"/>
      <c r="U351" s="205"/>
      <c r="V351" s="205"/>
      <c r="W351" s="205"/>
      <c r="X351" s="205"/>
    </row>
    <row r="352" spans="1:24" ht="16.5">
      <c r="A352" s="95">
        <v>5</v>
      </c>
      <c r="B352" s="32" t="s">
        <v>156</v>
      </c>
      <c r="C352" s="73">
        <f t="shared" si="27"/>
        <v>0.6580963873234864</v>
      </c>
      <c r="D352" s="73">
        <f t="shared" si="28"/>
        <v>0.6581771343706296</v>
      </c>
      <c r="E352" s="97">
        <f t="shared" si="29"/>
        <v>8.074704714322589E-05</v>
      </c>
      <c r="F352" s="509"/>
      <c r="G352" s="201"/>
      <c r="H352" s="202"/>
      <c r="J352" s="253"/>
      <c r="K352" s="253"/>
      <c r="L352" s="253"/>
      <c r="M352" s="253"/>
      <c r="N352" s="253"/>
      <c r="O352" s="253"/>
      <c r="P352" s="360"/>
      <c r="Q352" s="365"/>
      <c r="R352" s="365"/>
      <c r="S352" s="253"/>
      <c r="T352" s="205"/>
      <c r="U352" s="205"/>
      <c r="V352" s="205"/>
      <c r="W352" s="205"/>
      <c r="X352" s="205"/>
    </row>
    <row r="353" spans="1:24" ht="16.5">
      <c r="A353" s="95">
        <v>6</v>
      </c>
      <c r="B353" s="32" t="s">
        <v>157</v>
      </c>
      <c r="C353" s="73">
        <f t="shared" si="27"/>
        <v>0.6535748149976156</v>
      </c>
      <c r="D353" s="73">
        <f t="shared" si="28"/>
        <v>0.6536343206392234</v>
      </c>
      <c r="E353" s="97">
        <f t="shared" si="29"/>
        <v>5.950564160783767E-05</v>
      </c>
      <c r="F353" s="509"/>
      <c r="G353" s="61"/>
      <c r="H353" s="62"/>
      <c r="J353" s="253"/>
      <c r="K353" s="253"/>
      <c r="L353" s="253"/>
      <c r="M353" s="253"/>
      <c r="N353" s="253"/>
      <c r="O353" s="253"/>
      <c r="P353" s="360"/>
      <c r="Q353" s="365"/>
      <c r="R353" s="365"/>
      <c r="S353" s="253"/>
      <c r="T353" s="205"/>
      <c r="U353" s="205"/>
      <c r="V353" s="205"/>
      <c r="W353" s="205"/>
      <c r="X353" s="205"/>
    </row>
    <row r="354" spans="1:24" ht="16.5">
      <c r="A354" s="95">
        <v>7</v>
      </c>
      <c r="B354" s="32" t="s">
        <v>158</v>
      </c>
      <c r="C354" s="73">
        <f t="shared" si="27"/>
        <v>0.658292256372874</v>
      </c>
      <c r="D354" s="73">
        <f t="shared" si="28"/>
        <v>0.6583672278788271</v>
      </c>
      <c r="E354" s="97">
        <f t="shared" si="29"/>
        <v>7.497150595303648E-05</v>
      </c>
      <c r="F354" s="509"/>
      <c r="G354" s="61"/>
      <c r="H354" s="62"/>
      <c r="J354" s="253"/>
      <c r="K354" s="253"/>
      <c r="L354" s="253"/>
      <c r="M354" s="253"/>
      <c r="N354" s="253"/>
      <c r="O354" s="253"/>
      <c r="P354" s="360"/>
      <c r="Q354" s="365"/>
      <c r="R354" s="365"/>
      <c r="S354" s="253"/>
      <c r="T354" s="205"/>
      <c r="U354" s="205"/>
      <c r="V354" s="205"/>
      <c r="W354" s="205"/>
      <c r="X354" s="205"/>
    </row>
    <row r="355" spans="1:24" ht="16.5">
      <c r="A355" s="95">
        <v>8</v>
      </c>
      <c r="B355" s="32" t="s">
        <v>159</v>
      </c>
      <c r="C355" s="73">
        <f t="shared" si="27"/>
        <v>0.6601488669741276</v>
      </c>
      <c r="D355" s="73">
        <f t="shared" si="28"/>
        <v>0.6602258805423263</v>
      </c>
      <c r="E355" s="97">
        <f t="shared" si="29"/>
        <v>7.701356819878047E-05</v>
      </c>
      <c r="F355" s="509"/>
      <c r="G355" s="61"/>
      <c r="H355" s="62"/>
      <c r="J355" s="253"/>
      <c r="K355" s="253"/>
      <c r="L355" s="253"/>
      <c r="M355" s="253"/>
      <c r="N355" s="253"/>
      <c r="O355" s="253"/>
      <c r="P355" s="360"/>
      <c r="Q355" s="365"/>
      <c r="R355" s="365"/>
      <c r="S355" s="253"/>
      <c r="T355" s="205"/>
      <c r="U355" s="205"/>
      <c r="V355" s="205"/>
      <c r="W355" s="205"/>
      <c r="X355" s="205"/>
    </row>
    <row r="356" spans="1:24" ht="16.5">
      <c r="A356" s="677" t="s">
        <v>176</v>
      </c>
      <c r="B356" s="677"/>
      <c r="C356" s="97">
        <f t="shared" si="27"/>
        <v>0.6560170264502492</v>
      </c>
      <c r="D356" s="97">
        <f t="shared" si="28"/>
        <v>0.6560887250443175</v>
      </c>
      <c r="E356" s="97">
        <f t="shared" si="29"/>
        <v>7.169859406830348E-05</v>
      </c>
      <c r="F356" s="509"/>
      <c r="G356" s="61"/>
      <c r="H356" s="62"/>
      <c r="J356" s="253"/>
      <c r="K356" s="253"/>
      <c r="L356" s="253"/>
      <c r="M356" s="253"/>
      <c r="N356" s="253"/>
      <c r="O356" s="253"/>
      <c r="P356" s="360"/>
      <c r="Q356" s="365"/>
      <c r="R356" s="365"/>
      <c r="S356" s="253"/>
      <c r="T356" s="205"/>
      <c r="U356" s="205"/>
      <c r="V356" s="205"/>
      <c r="W356" s="205"/>
      <c r="X356" s="205"/>
    </row>
    <row r="357" spans="1:34" s="381" customFormat="1" ht="15.75">
      <c r="A357" s="510"/>
      <c r="B357" s="511"/>
      <c r="C357" s="512"/>
      <c r="D357" s="513"/>
      <c r="E357" s="514"/>
      <c r="F357" s="515"/>
      <c r="G357" s="516"/>
      <c r="H357" s="517"/>
      <c r="I357" s="376"/>
      <c r="J357" s="377"/>
      <c r="K357" s="377"/>
      <c r="L357" s="377"/>
      <c r="M357" s="377"/>
      <c r="N357" s="377"/>
      <c r="O357" s="377"/>
      <c r="P357" s="378"/>
      <c r="Q357" s="379"/>
      <c r="R357" s="379"/>
      <c r="S357" s="377"/>
      <c r="T357" s="380"/>
      <c r="U357" s="380"/>
      <c r="V357" s="380"/>
      <c r="W357" s="380"/>
      <c r="X357" s="380"/>
      <c r="Y357" s="380"/>
      <c r="Z357" s="380"/>
      <c r="AA357" s="380"/>
      <c r="AB357" s="380"/>
      <c r="AC357" s="380"/>
      <c r="AD357" s="380"/>
      <c r="AE357" s="380"/>
      <c r="AF357" s="380"/>
      <c r="AG357" s="380"/>
      <c r="AH357" s="380"/>
    </row>
    <row r="358" spans="1:34" ht="15.75">
      <c r="A358" s="106"/>
      <c r="B358" s="107"/>
      <c r="C358" s="479"/>
      <c r="D358" s="114"/>
      <c r="E358" s="112"/>
      <c r="F358" s="6"/>
      <c r="G358" s="3"/>
      <c r="H358" s="4"/>
      <c r="J358" s="253"/>
      <c r="K358" s="253"/>
      <c r="L358" s="253"/>
      <c r="M358" s="253"/>
      <c r="N358" s="253"/>
      <c r="O358" s="253"/>
      <c r="P358" s="360"/>
      <c r="Q358" s="365"/>
      <c r="R358" s="365"/>
      <c r="S358" s="253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</row>
    <row r="359" spans="1:34" ht="15.75" customHeight="1">
      <c r="A359" s="1"/>
      <c r="B359" s="1"/>
      <c r="C359" s="1"/>
      <c r="D359" s="1"/>
      <c r="E359" s="1"/>
      <c r="F359" s="7"/>
      <c r="G359" s="3"/>
      <c r="H359" s="4"/>
      <c r="J359" s="253"/>
      <c r="K359" s="253"/>
      <c r="L359" s="253"/>
      <c r="M359" s="253"/>
      <c r="N359" s="253"/>
      <c r="O359" s="253"/>
      <c r="P359" s="253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</row>
    <row r="360" spans="1:34" ht="15.75" customHeight="1">
      <c r="A360" s="115" t="s">
        <v>117</v>
      </c>
      <c r="B360" s="115"/>
      <c r="C360" s="115"/>
      <c r="D360" s="31"/>
      <c r="E360" s="31"/>
      <c r="F360" s="58"/>
      <c r="G360" s="148"/>
      <c r="H360" s="4"/>
      <c r="J360" s="253"/>
      <c r="K360" s="253"/>
      <c r="L360" s="253"/>
      <c r="M360" s="253"/>
      <c r="N360" s="253"/>
      <c r="O360" s="253"/>
      <c r="P360" s="253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</row>
    <row r="361" spans="1:34" ht="17.25">
      <c r="A361" s="115" t="s">
        <v>118</v>
      </c>
      <c r="B361" s="115"/>
      <c r="C361" s="115"/>
      <c r="D361" s="31"/>
      <c r="E361" s="31"/>
      <c r="F361" s="58"/>
      <c r="G361" s="148"/>
      <c r="H361" s="4"/>
      <c r="J361" s="253"/>
      <c r="K361" s="253"/>
      <c r="L361" s="253"/>
      <c r="M361" s="253"/>
      <c r="N361" s="253"/>
      <c r="O361" s="253"/>
      <c r="P361" s="253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</row>
    <row r="362" spans="1:34" ht="18" thickBot="1">
      <c r="A362" s="115"/>
      <c r="B362" s="115"/>
      <c r="C362" s="115"/>
      <c r="D362" s="31"/>
      <c r="E362" s="31"/>
      <c r="F362" s="58"/>
      <c r="G362" s="148"/>
      <c r="H362" s="4"/>
      <c r="J362" s="253"/>
      <c r="K362" s="253"/>
      <c r="L362" s="253"/>
      <c r="M362" s="253"/>
      <c r="N362" s="253"/>
      <c r="O362" s="253"/>
      <c r="P362" s="253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</row>
    <row r="363" spans="1:34" ht="33">
      <c r="A363" s="30" t="s">
        <v>8</v>
      </c>
      <c r="B363" s="30" t="s">
        <v>9</v>
      </c>
      <c r="C363" s="30" t="s">
        <v>225</v>
      </c>
      <c r="D363" s="30" t="s">
        <v>259</v>
      </c>
      <c r="E363" s="30" t="s">
        <v>104</v>
      </c>
      <c r="F363" s="101" t="s">
        <v>105</v>
      </c>
      <c r="G363" s="149" t="s">
        <v>106</v>
      </c>
      <c r="H363" s="518"/>
      <c r="I363" s="382"/>
      <c r="J363" s="383"/>
      <c r="K363" s="383"/>
      <c r="L363" s="383"/>
      <c r="M363" s="384"/>
      <c r="N363" s="192"/>
      <c r="O363" s="192"/>
      <c r="P363" s="192"/>
      <c r="Q363" s="192"/>
      <c r="R363" s="192"/>
      <c r="S363" s="192"/>
      <c r="T363" s="192"/>
      <c r="U363" s="192"/>
      <c r="V363" s="192"/>
      <c r="W363" s="192"/>
      <c r="X363" s="192"/>
      <c r="Y363" s="192"/>
      <c r="Z363" s="205"/>
      <c r="AA363" s="205"/>
      <c r="AB363" s="205"/>
      <c r="AC363" s="205"/>
      <c r="AD363" s="205"/>
      <c r="AE363" s="205"/>
      <c r="AF363" s="205"/>
      <c r="AG363" s="205"/>
      <c r="AH363" s="205"/>
    </row>
    <row r="364" spans="1:34" ht="16.5">
      <c r="A364" s="95">
        <v>1</v>
      </c>
      <c r="B364" s="32" t="s">
        <v>152</v>
      </c>
      <c r="C364" s="519">
        <v>269.25</v>
      </c>
      <c r="D364" s="519">
        <v>0.5312897935675751</v>
      </c>
      <c r="E364" s="519">
        <v>268.4980213752532</v>
      </c>
      <c r="F364" s="117">
        <f>D364+E364</f>
        <v>269.02931116882075</v>
      </c>
      <c r="G364" s="73">
        <f>F364/C364</f>
        <v>0.9991803571729647</v>
      </c>
      <c r="H364" s="112"/>
      <c r="I364" s="372"/>
      <c r="J364" s="194"/>
      <c r="K364" s="385"/>
      <c r="L364" s="386"/>
      <c r="M364" s="387"/>
      <c r="N364" s="385"/>
      <c r="O364" s="386"/>
      <c r="P364" s="387"/>
      <c r="Q364" s="385"/>
      <c r="R364" s="386"/>
      <c r="S364" s="387"/>
      <c r="T364" s="385"/>
      <c r="U364" s="386"/>
      <c r="V364" s="387"/>
      <c r="W364" s="385"/>
      <c r="X364" s="386"/>
      <c r="Y364" s="387"/>
      <c r="Z364" s="205"/>
      <c r="AA364" s="205"/>
      <c r="AB364" s="205"/>
      <c r="AC364" s="205"/>
      <c r="AD364" s="205"/>
      <c r="AE364" s="205"/>
      <c r="AF364" s="205"/>
      <c r="AG364" s="205"/>
      <c r="AH364" s="205"/>
    </row>
    <row r="365" spans="1:34" ht="16.5">
      <c r="A365" s="95">
        <v>2</v>
      </c>
      <c r="B365" s="32" t="s">
        <v>153</v>
      </c>
      <c r="C365" s="519">
        <v>227.85</v>
      </c>
      <c r="D365" s="519">
        <v>0.45385645174114825</v>
      </c>
      <c r="E365" s="519">
        <v>227.23301968367105</v>
      </c>
      <c r="F365" s="117">
        <f aca="true" t="shared" si="30" ref="F365:F372">D365+E365</f>
        <v>227.6868761354122</v>
      </c>
      <c r="G365" s="73">
        <f aca="true" t="shared" si="31" ref="G365:G372">F365/C365</f>
        <v>0.9992840734492526</v>
      </c>
      <c r="H365" s="112"/>
      <c r="I365" s="372"/>
      <c r="J365" s="194"/>
      <c r="K365" s="385"/>
      <c r="L365" s="386"/>
      <c r="M365" s="387"/>
      <c r="N365" s="385"/>
      <c r="O365" s="386"/>
      <c r="P365" s="387"/>
      <c r="Q365" s="385"/>
      <c r="R365" s="386"/>
      <c r="S365" s="387"/>
      <c r="T365" s="385"/>
      <c r="U365" s="386"/>
      <c r="V365" s="387"/>
      <c r="W365" s="385"/>
      <c r="X365" s="386"/>
      <c r="Y365" s="387"/>
      <c r="Z365" s="205"/>
      <c r="AA365" s="205"/>
      <c r="AB365" s="205"/>
      <c r="AC365" s="205"/>
      <c r="AD365" s="205"/>
      <c r="AE365" s="205"/>
      <c r="AF365" s="205"/>
      <c r="AG365" s="205"/>
      <c r="AH365" s="205"/>
    </row>
    <row r="366" spans="1:34" ht="16.5">
      <c r="A366" s="95">
        <v>3</v>
      </c>
      <c r="B366" s="32" t="s">
        <v>154</v>
      </c>
      <c r="C366" s="519">
        <v>156.60000000000002</v>
      </c>
      <c r="D366" s="519">
        <v>0.31880561835879734</v>
      </c>
      <c r="E366" s="519">
        <v>156.20528113499748</v>
      </c>
      <c r="F366" s="117">
        <f t="shared" si="30"/>
        <v>156.52408675335627</v>
      </c>
      <c r="G366" s="73">
        <f t="shared" si="31"/>
        <v>0.9995152410814575</v>
      </c>
      <c r="H366" s="112"/>
      <c r="I366" s="372"/>
      <c r="J366" s="194"/>
      <c r="K366" s="385"/>
      <c r="L366" s="386"/>
      <c r="M366" s="387"/>
      <c r="N366" s="385"/>
      <c r="O366" s="386"/>
      <c r="P366" s="387"/>
      <c r="Q366" s="385"/>
      <c r="R366" s="386"/>
      <c r="S366" s="387"/>
      <c r="T366" s="385"/>
      <c r="U366" s="386"/>
      <c r="V366" s="387"/>
      <c r="W366" s="385"/>
      <c r="X366" s="386"/>
      <c r="Y366" s="387"/>
      <c r="Z366" s="205"/>
      <c r="AA366" s="205"/>
      <c r="AB366" s="205"/>
      <c r="AC366" s="205"/>
      <c r="AD366" s="205"/>
      <c r="AE366" s="205"/>
      <c r="AF366" s="205"/>
      <c r="AG366" s="205"/>
      <c r="AH366" s="205"/>
    </row>
    <row r="367" spans="1:34" ht="16.5">
      <c r="A367" s="95">
        <v>4</v>
      </c>
      <c r="B367" s="32" t="s">
        <v>155</v>
      </c>
      <c r="C367" s="519">
        <v>184.2</v>
      </c>
      <c r="D367" s="519">
        <v>0.3669804742102088</v>
      </c>
      <c r="E367" s="519">
        <v>183.7009240562715</v>
      </c>
      <c r="F367" s="117">
        <f t="shared" si="30"/>
        <v>184.0679045304817</v>
      </c>
      <c r="G367" s="73">
        <f t="shared" si="31"/>
        <v>0.9992828693294339</v>
      </c>
      <c r="H367" s="112"/>
      <c r="I367" s="372"/>
      <c r="J367" s="194"/>
      <c r="K367" s="385"/>
      <c r="L367" s="386"/>
      <c r="M367" s="387"/>
      <c r="N367" s="385"/>
      <c r="O367" s="386"/>
      <c r="P367" s="387"/>
      <c r="Q367" s="385"/>
      <c r="R367" s="386"/>
      <c r="S367" s="387"/>
      <c r="T367" s="385"/>
      <c r="U367" s="386"/>
      <c r="V367" s="387"/>
      <c r="W367" s="385"/>
      <c r="X367" s="386"/>
      <c r="Y367" s="387"/>
      <c r="Z367" s="205"/>
      <c r="AA367" s="205"/>
      <c r="AB367" s="205"/>
      <c r="AC367" s="205"/>
      <c r="AD367" s="205"/>
      <c r="AE367" s="205"/>
      <c r="AF367" s="205"/>
      <c r="AG367" s="205"/>
      <c r="AH367" s="205"/>
    </row>
    <row r="368" spans="1:34" ht="16.5">
      <c r="A368" s="95">
        <v>5</v>
      </c>
      <c r="B368" s="32" t="s">
        <v>156</v>
      </c>
      <c r="C368" s="519">
        <v>228</v>
      </c>
      <c r="D368" s="519">
        <v>0.46589299352288294</v>
      </c>
      <c r="E368" s="519">
        <v>227.43314947979087</v>
      </c>
      <c r="F368" s="117">
        <f t="shared" si="30"/>
        <v>227.89904247331376</v>
      </c>
      <c r="G368" s="73">
        <f t="shared" si="31"/>
        <v>0.9995572038303235</v>
      </c>
      <c r="H368" s="112"/>
      <c r="I368" s="372"/>
      <c r="J368" s="194"/>
      <c r="K368" s="385"/>
      <c r="L368" s="386"/>
      <c r="M368" s="387"/>
      <c r="N368" s="385"/>
      <c r="O368" s="386"/>
      <c r="P368" s="387"/>
      <c r="Q368" s="385"/>
      <c r="R368" s="386"/>
      <c r="S368" s="387"/>
      <c r="T368" s="385"/>
      <c r="U368" s="386"/>
      <c r="V368" s="387"/>
      <c r="W368" s="385"/>
      <c r="X368" s="386"/>
      <c r="Y368" s="387"/>
      <c r="Z368" s="205"/>
      <c r="AA368" s="205"/>
      <c r="AB368" s="205"/>
      <c r="AC368" s="205"/>
      <c r="AD368" s="205"/>
      <c r="AE368" s="205"/>
      <c r="AF368" s="205"/>
      <c r="AG368" s="205"/>
      <c r="AH368" s="205"/>
    </row>
    <row r="369" spans="1:34" ht="16.5">
      <c r="A369" s="95">
        <v>6</v>
      </c>
      <c r="B369" s="32" t="s">
        <v>157</v>
      </c>
      <c r="C369" s="519">
        <v>134.25</v>
      </c>
      <c r="D369" s="519">
        <v>0.26199591252625887</v>
      </c>
      <c r="E369" s="519">
        <v>133.86111095381054</v>
      </c>
      <c r="F369" s="117">
        <f t="shared" si="30"/>
        <v>134.1231068663368</v>
      </c>
      <c r="G369" s="73">
        <f t="shared" si="31"/>
        <v>0.9990547997492499</v>
      </c>
      <c r="H369" s="112"/>
      <c r="I369" s="372"/>
      <c r="J369" s="194"/>
      <c r="K369" s="385"/>
      <c r="L369" s="386"/>
      <c r="M369" s="387"/>
      <c r="N369" s="385"/>
      <c r="O369" s="386"/>
      <c r="P369" s="387"/>
      <c r="Q369" s="385"/>
      <c r="R369" s="386"/>
      <c r="S369" s="387"/>
      <c r="T369" s="385"/>
      <c r="U369" s="386"/>
      <c r="V369" s="387"/>
      <c r="W369" s="385"/>
      <c r="X369" s="386"/>
      <c r="Y369" s="387"/>
      <c r="Z369" s="205"/>
      <c r="AA369" s="205"/>
      <c r="AB369" s="205"/>
      <c r="AC369" s="205"/>
      <c r="AD369" s="205"/>
      <c r="AE369" s="205"/>
      <c r="AF369" s="205"/>
      <c r="AG369" s="205"/>
      <c r="AH369" s="205"/>
    </row>
    <row r="370" spans="1:34" ht="16.5">
      <c r="A370" s="95">
        <v>7</v>
      </c>
      <c r="B370" s="32" t="s">
        <v>158</v>
      </c>
      <c r="C370" s="520">
        <v>198.9</v>
      </c>
      <c r="D370" s="520">
        <v>0.3788562996635375</v>
      </c>
      <c r="E370" s="520">
        <v>198.28425152160455</v>
      </c>
      <c r="F370" s="117">
        <f t="shared" si="30"/>
        <v>198.66310782126808</v>
      </c>
      <c r="G370" s="73">
        <f t="shared" si="31"/>
        <v>0.9988089885433287</v>
      </c>
      <c r="H370" s="109"/>
      <c r="I370" s="388"/>
      <c r="J370" s="194"/>
      <c r="K370" s="385"/>
      <c r="L370" s="386"/>
      <c r="M370" s="387"/>
      <c r="N370" s="385"/>
      <c r="O370" s="386"/>
      <c r="P370" s="387"/>
      <c r="Q370" s="385"/>
      <c r="R370" s="386"/>
      <c r="S370" s="387"/>
      <c r="T370" s="385"/>
      <c r="U370" s="386"/>
      <c r="V370" s="387"/>
      <c r="W370" s="385"/>
      <c r="X370" s="386"/>
      <c r="Y370" s="387"/>
      <c r="Z370" s="205"/>
      <c r="AA370" s="205"/>
      <c r="AB370" s="205"/>
      <c r="AC370" s="205"/>
      <c r="AD370" s="205"/>
      <c r="AE370" s="205"/>
      <c r="AF370" s="205"/>
      <c r="AG370" s="205"/>
      <c r="AH370" s="205"/>
    </row>
    <row r="371" spans="1:34" ht="16.5">
      <c r="A371" s="95">
        <v>8</v>
      </c>
      <c r="B371" s="32" t="s">
        <v>159</v>
      </c>
      <c r="C371" s="519">
        <v>255.14999999999998</v>
      </c>
      <c r="D371" s="519">
        <v>0.510322456409591</v>
      </c>
      <c r="E371" s="519">
        <v>254.46624179460085</v>
      </c>
      <c r="F371" s="117">
        <f t="shared" si="30"/>
        <v>254.97656425101044</v>
      </c>
      <c r="G371" s="73">
        <f t="shared" si="31"/>
        <v>0.9993202596551458</v>
      </c>
      <c r="H371" s="112"/>
      <c r="I371" s="372"/>
      <c r="J371" s="194"/>
      <c r="K371" s="385"/>
      <c r="L371" s="386"/>
      <c r="M371" s="387"/>
      <c r="N371" s="385"/>
      <c r="O371" s="386"/>
      <c r="P371" s="387"/>
      <c r="Q371" s="385"/>
      <c r="R371" s="386"/>
      <c r="S371" s="387"/>
      <c r="T371" s="385"/>
      <c r="U371" s="386"/>
      <c r="V371" s="387"/>
      <c r="W371" s="385"/>
      <c r="X371" s="386"/>
      <c r="Y371" s="387"/>
      <c r="Z371" s="205"/>
      <c r="AA371" s="205"/>
      <c r="AB371" s="205"/>
      <c r="AC371" s="205"/>
      <c r="AD371" s="205"/>
      <c r="AE371" s="205"/>
      <c r="AF371" s="205"/>
      <c r="AG371" s="205"/>
      <c r="AH371" s="205"/>
    </row>
    <row r="372" spans="1:34" ht="16.5">
      <c r="A372" s="33"/>
      <c r="B372" s="468" t="s">
        <v>19</v>
      </c>
      <c r="C372" s="469">
        <f>SUM(C364:C371)</f>
        <v>1654.2000000000003</v>
      </c>
      <c r="D372" s="469">
        <v>3.2879999999999994</v>
      </c>
      <c r="E372" s="117">
        <f>SUM(E364:E371)</f>
        <v>1649.682</v>
      </c>
      <c r="F372" s="117">
        <f t="shared" si="30"/>
        <v>1652.97</v>
      </c>
      <c r="G372" s="73">
        <f t="shared" si="31"/>
        <v>0.9992564381574174</v>
      </c>
      <c r="H372" s="112"/>
      <c r="I372" s="372"/>
      <c r="J372" s="194"/>
      <c r="K372" s="385"/>
      <c r="L372" s="386"/>
      <c r="M372" s="387"/>
      <c r="N372" s="385"/>
      <c r="O372" s="386"/>
      <c r="P372" s="387"/>
      <c r="Q372" s="385"/>
      <c r="R372" s="386"/>
      <c r="S372" s="387"/>
      <c r="T372" s="385"/>
      <c r="U372" s="386"/>
      <c r="V372" s="387"/>
      <c r="W372" s="385"/>
      <c r="X372" s="386"/>
      <c r="Y372" s="387"/>
      <c r="Z372" s="205"/>
      <c r="AA372" s="205"/>
      <c r="AB372" s="205"/>
      <c r="AC372" s="205"/>
      <c r="AD372" s="205"/>
      <c r="AE372" s="205"/>
      <c r="AF372" s="205"/>
      <c r="AG372" s="205"/>
      <c r="AH372" s="205"/>
    </row>
    <row r="373" spans="1:34" ht="16.5">
      <c r="A373" s="501"/>
      <c r="B373" s="502"/>
      <c r="C373" s="503"/>
      <c r="D373" s="503"/>
      <c r="E373" s="163"/>
      <c r="F373" s="521"/>
      <c r="G373" s="522"/>
      <c r="H373" s="112"/>
      <c r="I373" s="372"/>
      <c r="J373" s="267"/>
      <c r="K373" s="310"/>
      <c r="L373" s="311"/>
      <c r="M373" s="253"/>
      <c r="N373" s="310"/>
      <c r="O373" s="311"/>
      <c r="P373" s="253"/>
      <c r="Q373" s="310"/>
      <c r="R373" s="311"/>
      <c r="S373" s="253"/>
      <c r="T373" s="310"/>
      <c r="U373" s="311"/>
      <c r="V373" s="253"/>
      <c r="W373" s="310"/>
      <c r="X373" s="311"/>
      <c r="Y373" s="253"/>
      <c r="Z373" s="205"/>
      <c r="AA373" s="205"/>
      <c r="AB373" s="205"/>
      <c r="AC373" s="205"/>
      <c r="AD373" s="205"/>
      <c r="AE373" s="205"/>
      <c r="AF373" s="205"/>
      <c r="AG373" s="205"/>
      <c r="AH373" s="205"/>
    </row>
    <row r="374" spans="1:34" ht="16.5">
      <c r="A374" s="501"/>
      <c r="B374" s="502"/>
      <c r="C374" s="503"/>
      <c r="D374" s="503"/>
      <c r="E374" s="163"/>
      <c r="F374" s="521"/>
      <c r="G374" s="522"/>
      <c r="H374" s="112"/>
      <c r="I374" s="372"/>
      <c r="J374" s="267"/>
      <c r="K374" s="310"/>
      <c r="L374" s="311"/>
      <c r="M374" s="253"/>
      <c r="N374" s="310"/>
      <c r="O374" s="311"/>
      <c r="P374" s="253"/>
      <c r="Q374" s="310"/>
      <c r="R374" s="311"/>
      <c r="S374" s="253"/>
      <c r="T374" s="310"/>
      <c r="U374" s="311"/>
      <c r="V374" s="253"/>
      <c r="W374" s="310"/>
      <c r="X374" s="311"/>
      <c r="Y374" s="253"/>
      <c r="Z374" s="205"/>
      <c r="AA374" s="205"/>
      <c r="AB374" s="205"/>
      <c r="AC374" s="205"/>
      <c r="AD374" s="205"/>
      <c r="AE374" s="205"/>
      <c r="AF374" s="205"/>
      <c r="AG374" s="205"/>
      <c r="AH374" s="205"/>
    </row>
    <row r="375" spans="10:34" ht="15">
      <c r="J375" s="253"/>
      <c r="K375" s="253"/>
      <c r="L375" s="253"/>
      <c r="M375" s="253"/>
      <c r="N375" s="253"/>
      <c r="O375" s="253"/>
      <c r="P375" s="253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</row>
    <row r="376" spans="1:34" ht="17.25">
      <c r="A376" s="115" t="s">
        <v>119</v>
      </c>
      <c r="B376" s="115"/>
      <c r="C376" s="115"/>
      <c r="D376" s="115"/>
      <c r="E376" s="31"/>
      <c r="F376" s="58"/>
      <c r="G376" s="3"/>
      <c r="J376" s="253"/>
      <c r="K376" s="253"/>
      <c r="L376" s="253"/>
      <c r="M376" s="253"/>
      <c r="N376" s="253"/>
      <c r="O376" s="253"/>
      <c r="P376" s="253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</row>
    <row r="377" spans="1:34" ht="17.25">
      <c r="A377" s="670" t="s">
        <v>194</v>
      </c>
      <c r="B377" s="670"/>
      <c r="C377" s="670"/>
      <c r="D377" s="115"/>
      <c r="E377" s="31"/>
      <c r="F377" s="58"/>
      <c r="G377" s="3"/>
      <c r="J377" s="253"/>
      <c r="K377" s="253"/>
      <c r="L377" s="253"/>
      <c r="M377" s="253"/>
      <c r="N377" s="253"/>
      <c r="O377" s="253"/>
      <c r="P377" s="253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</row>
    <row r="378" spans="1:34" ht="17.25">
      <c r="A378" s="524"/>
      <c r="B378" s="524"/>
      <c r="C378" s="524"/>
      <c r="D378" s="115"/>
      <c r="E378" s="31"/>
      <c r="F378" s="58"/>
      <c r="G378" s="3"/>
      <c r="J378" s="253"/>
      <c r="K378" s="253"/>
      <c r="L378" s="253"/>
      <c r="M378" s="253"/>
      <c r="N378" s="253"/>
      <c r="O378" s="253"/>
      <c r="P378" s="253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</row>
    <row r="379" spans="1:34" ht="49.5">
      <c r="A379" s="30" t="s">
        <v>8</v>
      </c>
      <c r="B379" s="30" t="s">
        <v>9</v>
      </c>
      <c r="C379" s="30" t="s">
        <v>221</v>
      </c>
      <c r="D379" s="30" t="s">
        <v>107</v>
      </c>
      <c r="E379" s="30" t="s">
        <v>108</v>
      </c>
      <c r="F379" s="101" t="s">
        <v>109</v>
      </c>
      <c r="G379" s="525"/>
      <c r="H379" s="389"/>
      <c r="I379" s="389"/>
      <c r="J379" s="253"/>
      <c r="K379" s="253"/>
      <c r="L379" s="253"/>
      <c r="M379" s="253"/>
      <c r="N379" s="253"/>
      <c r="O379" s="253"/>
      <c r="P379" s="253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</row>
    <row r="380" spans="1:34" ht="16.5">
      <c r="A380" s="95">
        <v>1</v>
      </c>
      <c r="B380" s="33" t="s">
        <v>152</v>
      </c>
      <c r="C380" s="526">
        <v>269.25</v>
      </c>
      <c r="D380" s="476">
        <v>269.02931116882075</v>
      </c>
      <c r="E380" s="476">
        <v>188.16</v>
      </c>
      <c r="F380" s="171">
        <f>E380/C380</f>
        <v>0.6988300835654596</v>
      </c>
      <c r="G380" s="527"/>
      <c r="H380" s="336"/>
      <c r="I380" s="369"/>
      <c r="J380" s="253"/>
      <c r="K380" s="253"/>
      <c r="L380" s="253"/>
      <c r="M380" s="253"/>
      <c r="N380" s="253"/>
      <c r="O380" s="253"/>
      <c r="P380" s="253"/>
      <c r="Q380" s="253"/>
      <c r="R380" s="253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</row>
    <row r="381" spans="1:34" ht="16.5">
      <c r="A381" s="95">
        <v>2</v>
      </c>
      <c r="B381" s="33" t="s">
        <v>153</v>
      </c>
      <c r="C381" s="526">
        <v>227.85</v>
      </c>
      <c r="D381" s="476">
        <v>227.6868761354122</v>
      </c>
      <c r="E381" s="476">
        <v>159.18</v>
      </c>
      <c r="F381" s="171">
        <f aca="true" t="shared" si="32" ref="F381:F388">E381/C381</f>
        <v>0.6986175115207374</v>
      </c>
      <c r="G381" s="527"/>
      <c r="H381" s="336"/>
      <c r="I381" s="369">
        <v>45</v>
      </c>
      <c r="J381" s="253">
        <f>I381/3</f>
        <v>15</v>
      </c>
      <c r="K381" s="253"/>
      <c r="L381" s="253"/>
      <c r="M381" s="253"/>
      <c r="N381" s="253"/>
      <c r="O381" s="253"/>
      <c r="P381" s="253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</row>
    <row r="382" spans="1:34" ht="16.5">
      <c r="A382" s="95">
        <v>3</v>
      </c>
      <c r="B382" s="33" t="s">
        <v>154</v>
      </c>
      <c r="C382" s="526">
        <v>156.60000000000002</v>
      </c>
      <c r="D382" s="476">
        <v>156.52408675335627</v>
      </c>
      <c r="E382" s="476">
        <v>109.515</v>
      </c>
      <c r="F382" s="171">
        <f t="shared" si="32"/>
        <v>0.6993295019157088</v>
      </c>
      <c r="G382" s="527"/>
      <c r="H382" s="336"/>
      <c r="I382" s="369">
        <v>23</v>
      </c>
      <c r="J382" s="253">
        <f>I382/3</f>
        <v>7.666666666666667</v>
      </c>
      <c r="K382" s="253"/>
      <c r="L382" s="253"/>
      <c r="M382" s="253"/>
      <c r="N382" s="253"/>
      <c r="O382" s="253"/>
      <c r="P382" s="253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</row>
    <row r="383" spans="1:34" ht="16.5">
      <c r="A383" s="95">
        <v>4</v>
      </c>
      <c r="B383" s="33" t="s">
        <v>155</v>
      </c>
      <c r="C383" s="526">
        <v>184.2</v>
      </c>
      <c r="D383" s="476">
        <v>184.0679045304817</v>
      </c>
      <c r="E383" s="476">
        <v>128.73</v>
      </c>
      <c r="F383" s="171">
        <f t="shared" si="32"/>
        <v>0.6988599348534201</v>
      </c>
      <c r="G383" s="527"/>
      <c r="H383" s="336"/>
      <c r="I383" s="369">
        <v>12</v>
      </c>
      <c r="J383" s="253">
        <f>I383/3</f>
        <v>4</v>
      </c>
      <c r="K383" s="253"/>
      <c r="L383" s="253"/>
      <c r="M383" s="253"/>
      <c r="N383" s="253"/>
      <c r="O383" s="253"/>
      <c r="P383" s="253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</row>
    <row r="384" spans="1:34" ht="16.5">
      <c r="A384" s="95">
        <v>5</v>
      </c>
      <c r="B384" s="33" t="s">
        <v>156</v>
      </c>
      <c r="C384" s="526">
        <v>228</v>
      </c>
      <c r="D384" s="476">
        <v>227.89904247331376</v>
      </c>
      <c r="E384" s="476">
        <v>159.39</v>
      </c>
      <c r="F384" s="171">
        <f t="shared" si="32"/>
        <v>0.699078947368421</v>
      </c>
      <c r="G384" s="527"/>
      <c r="H384" s="336"/>
      <c r="I384" s="369"/>
      <c r="J384" s="253">
        <f>J381+J382+J383</f>
        <v>26.666666666666668</v>
      </c>
      <c r="K384" s="253"/>
      <c r="L384" s="253"/>
      <c r="M384" s="253"/>
      <c r="N384" s="253"/>
      <c r="O384" s="253"/>
      <c r="P384" s="253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</row>
    <row r="385" spans="1:34" ht="16.5">
      <c r="A385" s="95">
        <v>6</v>
      </c>
      <c r="B385" s="33" t="s">
        <v>157</v>
      </c>
      <c r="C385" s="526">
        <v>134.25</v>
      </c>
      <c r="D385" s="476">
        <v>134.1231068663368</v>
      </c>
      <c r="E385" s="476">
        <v>93.87</v>
      </c>
      <c r="F385" s="171">
        <f t="shared" si="32"/>
        <v>0.6992178770949721</v>
      </c>
      <c r="G385" s="527"/>
      <c r="H385" s="336"/>
      <c r="I385" s="369"/>
      <c r="J385" s="253"/>
      <c r="K385" s="253"/>
      <c r="L385" s="253"/>
      <c r="M385" s="253"/>
      <c r="N385" s="253"/>
      <c r="O385" s="253"/>
      <c r="P385" s="253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</row>
    <row r="386" spans="1:34" ht="16.5">
      <c r="A386" s="95">
        <v>7</v>
      </c>
      <c r="B386" s="33" t="s">
        <v>158</v>
      </c>
      <c r="C386" s="526">
        <v>198.9</v>
      </c>
      <c r="D386" s="476">
        <v>198.66310782126808</v>
      </c>
      <c r="E386" s="476">
        <v>138.91500000000002</v>
      </c>
      <c r="F386" s="171">
        <f t="shared" si="32"/>
        <v>0.6984162895927603</v>
      </c>
      <c r="G386" s="527"/>
      <c r="H386" s="336"/>
      <c r="I386" s="369"/>
      <c r="K386" s="253"/>
      <c r="L386" s="253"/>
      <c r="M386" s="253"/>
      <c r="N386" s="253"/>
      <c r="O386" s="253"/>
      <c r="P386" s="253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</row>
    <row r="387" spans="1:34" ht="16.5">
      <c r="A387" s="95">
        <v>8</v>
      </c>
      <c r="B387" s="33" t="s">
        <v>159</v>
      </c>
      <c r="C387" s="526">
        <v>255.14999999999998</v>
      </c>
      <c r="D387" s="476">
        <v>254.97656425101044</v>
      </c>
      <c r="E387" s="476">
        <v>178.39499999999998</v>
      </c>
      <c r="F387" s="171">
        <f t="shared" si="32"/>
        <v>0.6991769547325103</v>
      </c>
      <c r="G387" s="527">
        <f>E388/C388</f>
        <v>0.6989209285455203</v>
      </c>
      <c r="H387" s="336"/>
      <c r="I387" s="369"/>
      <c r="J387" s="253"/>
      <c r="K387" s="253"/>
      <c r="L387" s="253"/>
      <c r="M387" s="253"/>
      <c r="N387" s="253"/>
      <c r="O387" s="253"/>
      <c r="P387" s="253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</row>
    <row r="388" spans="1:34" ht="16.5">
      <c r="A388" s="33"/>
      <c r="B388" s="528" t="s">
        <v>19</v>
      </c>
      <c r="C388" s="474">
        <f>SUM(C380:C387)</f>
        <v>1654.2000000000003</v>
      </c>
      <c r="D388" s="474">
        <f>SUM(D380:D387)</f>
        <v>1652.97</v>
      </c>
      <c r="E388" s="474">
        <f>SUM(E380:E387)</f>
        <v>1156.155</v>
      </c>
      <c r="F388" s="171">
        <f t="shared" si="32"/>
        <v>0.6989209285455203</v>
      </c>
      <c r="G388" s="527"/>
      <c r="H388" s="271"/>
      <c r="I388" s="372"/>
      <c r="J388" s="253"/>
      <c r="K388" s="253"/>
      <c r="L388" s="253"/>
      <c r="M388" s="253"/>
      <c r="N388" s="253"/>
      <c r="O388" s="253"/>
      <c r="P388" s="253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</row>
    <row r="389" spans="1:34" ht="16.5">
      <c r="A389" s="501"/>
      <c r="B389" s="502"/>
      <c r="C389" s="503"/>
      <c r="D389" s="163"/>
      <c r="E389" s="529"/>
      <c r="F389" s="521"/>
      <c r="G389" s="530"/>
      <c r="H389" s="271"/>
      <c r="I389" s="271"/>
      <c r="J389" s="253"/>
      <c r="K389" s="253"/>
      <c r="L389" s="253"/>
      <c r="M389" s="253"/>
      <c r="N389" s="253"/>
      <c r="O389" s="253"/>
      <c r="P389" s="253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</row>
    <row r="390" spans="1:34" ht="15.75">
      <c r="A390" s="106"/>
      <c r="B390" s="107"/>
      <c r="C390" s="479"/>
      <c r="D390" s="114"/>
      <c r="E390" s="4"/>
      <c r="F390" s="449"/>
      <c r="G390" s="530"/>
      <c r="H390" s="271">
        <v>0.04</v>
      </c>
      <c r="I390" s="271"/>
      <c r="J390" s="253"/>
      <c r="K390" s="253"/>
      <c r="L390" s="253"/>
      <c r="M390" s="253"/>
      <c r="N390" s="253"/>
      <c r="O390" s="253"/>
      <c r="P390" s="253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</row>
    <row r="391" spans="1:34" ht="17.25">
      <c r="A391" s="115" t="s">
        <v>120</v>
      </c>
      <c r="B391" s="115"/>
      <c r="C391" s="115"/>
      <c r="D391" s="115"/>
      <c r="E391" s="31"/>
      <c r="F391" s="58"/>
      <c r="G391" s="3"/>
      <c r="J391" s="253"/>
      <c r="K391" s="253"/>
      <c r="L391" s="253"/>
      <c r="M391" s="253"/>
      <c r="N391" s="253"/>
      <c r="O391" s="253"/>
      <c r="P391" s="253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</row>
    <row r="392" spans="1:34" ht="17.25">
      <c r="A392" s="115"/>
      <c r="B392" s="115"/>
      <c r="C392" s="115"/>
      <c r="D392" s="115"/>
      <c r="E392" s="31"/>
      <c r="F392" s="58"/>
      <c r="G392" s="3"/>
      <c r="J392" s="253"/>
      <c r="K392" s="253"/>
      <c r="L392" s="253"/>
      <c r="M392" s="253"/>
      <c r="N392" s="253"/>
      <c r="O392" s="253"/>
      <c r="P392" s="253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</row>
    <row r="393" spans="1:34" ht="17.25">
      <c r="A393" s="675" t="s">
        <v>194</v>
      </c>
      <c r="B393" s="675"/>
      <c r="C393" s="675"/>
      <c r="D393" s="115"/>
      <c r="E393" s="31"/>
      <c r="F393" s="58"/>
      <c r="G393" s="3"/>
      <c r="I393" s="176">
        <f>4+15+8</f>
        <v>27</v>
      </c>
      <c r="J393" s="253"/>
      <c r="K393" s="253"/>
      <c r="L393" s="253"/>
      <c r="M393" s="253"/>
      <c r="N393" s="253"/>
      <c r="O393" s="253"/>
      <c r="P393" s="253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</row>
    <row r="394" spans="1:34" ht="58.5" customHeight="1">
      <c r="A394" s="30" t="s">
        <v>8</v>
      </c>
      <c r="B394" s="30" t="s">
        <v>9</v>
      </c>
      <c r="C394" s="30" t="s">
        <v>221</v>
      </c>
      <c r="D394" s="30" t="s">
        <v>107</v>
      </c>
      <c r="E394" s="30" t="s">
        <v>264</v>
      </c>
      <c r="F394" s="149" t="s">
        <v>232</v>
      </c>
      <c r="G394" s="111"/>
      <c r="H394" s="205"/>
      <c r="I394" s="531">
        <v>43884</v>
      </c>
      <c r="J394" s="253"/>
      <c r="K394" s="253"/>
      <c r="L394" s="253"/>
      <c r="M394" s="253"/>
      <c r="N394" s="253"/>
      <c r="O394" s="253"/>
      <c r="P394" s="253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</row>
    <row r="395" spans="1:34" ht="16.5">
      <c r="A395" s="95">
        <v>1</v>
      </c>
      <c r="B395" s="32" t="s">
        <v>152</v>
      </c>
      <c r="C395" s="519">
        <v>269.25</v>
      </c>
      <c r="D395" s="117">
        <v>269.02931116882075</v>
      </c>
      <c r="E395" s="124">
        <v>80.86931116882079</v>
      </c>
      <c r="F395" s="73">
        <f>E395/C395</f>
        <v>0.30035027360750527</v>
      </c>
      <c r="G395" s="532"/>
      <c r="H395" s="390"/>
      <c r="I395" s="390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</row>
    <row r="396" spans="1:34" ht="16.5">
      <c r="A396" s="95">
        <v>2</v>
      </c>
      <c r="B396" s="32" t="s">
        <v>153</v>
      </c>
      <c r="C396" s="519">
        <v>227.85</v>
      </c>
      <c r="D396" s="117">
        <v>227.6868761354122</v>
      </c>
      <c r="E396" s="124">
        <v>68.50687613541218</v>
      </c>
      <c r="F396" s="73">
        <f aca="true" t="shared" si="33" ref="F396:F403">E396/C396</f>
        <v>0.3006665619285152</v>
      </c>
      <c r="G396" s="527"/>
      <c r="H396" s="336"/>
      <c r="I396" s="336"/>
      <c r="J396" s="253"/>
      <c r="K396" s="253"/>
      <c r="L396" s="253"/>
      <c r="M396" s="253"/>
      <c r="N396" s="253"/>
      <c r="O396" s="253"/>
      <c r="P396" s="253"/>
      <c r="Q396" s="205"/>
      <c r="R396" s="205"/>
      <c r="S396" s="253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</row>
    <row r="397" spans="1:34" ht="16.5">
      <c r="A397" s="95">
        <v>3</v>
      </c>
      <c r="B397" s="32" t="s">
        <v>154</v>
      </c>
      <c r="C397" s="519">
        <v>156.60000000000002</v>
      </c>
      <c r="D397" s="117">
        <v>156.52408675335627</v>
      </c>
      <c r="E397" s="124">
        <v>47.00908675335628</v>
      </c>
      <c r="F397" s="73">
        <f t="shared" si="33"/>
        <v>0.30018573916574887</v>
      </c>
      <c r="G397" s="527"/>
      <c r="H397" s="336"/>
      <c r="I397" s="336"/>
      <c r="J397" s="253"/>
      <c r="K397" s="253"/>
      <c r="L397" s="253"/>
      <c r="M397" s="253"/>
      <c r="N397" s="253"/>
      <c r="O397" s="253"/>
      <c r="P397" s="253"/>
      <c r="Q397" s="205"/>
      <c r="R397" s="205"/>
      <c r="S397" s="253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</row>
    <row r="398" spans="1:34" ht="16.5">
      <c r="A398" s="95">
        <v>4</v>
      </c>
      <c r="B398" s="32" t="s">
        <v>155</v>
      </c>
      <c r="C398" s="519">
        <v>184.2</v>
      </c>
      <c r="D398" s="117">
        <v>184.0679045304817</v>
      </c>
      <c r="E398" s="124">
        <v>55.33790453048174</v>
      </c>
      <c r="F398" s="73">
        <f t="shared" si="33"/>
        <v>0.3004229344760138</v>
      </c>
      <c r="G398" s="527"/>
      <c r="H398" s="336"/>
      <c r="I398" s="336"/>
      <c r="J398" s="253"/>
      <c r="K398" s="253"/>
      <c r="L398" s="253"/>
      <c r="M398" s="253"/>
      <c r="N398" s="253"/>
      <c r="O398" s="253"/>
      <c r="P398" s="253"/>
      <c r="Q398" s="205"/>
      <c r="R398" s="205"/>
      <c r="S398" s="253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</row>
    <row r="399" spans="1:34" ht="16.5">
      <c r="A399" s="95">
        <v>5</v>
      </c>
      <c r="B399" s="32" t="s">
        <v>156</v>
      </c>
      <c r="C399" s="519">
        <v>228</v>
      </c>
      <c r="D399" s="117">
        <v>227.89904247331376</v>
      </c>
      <c r="E399" s="124">
        <v>68.50904247331377</v>
      </c>
      <c r="F399" s="73">
        <f t="shared" si="33"/>
        <v>0.3004782564619025</v>
      </c>
      <c r="G399" s="527"/>
      <c r="H399" s="336"/>
      <c r="I399" s="336"/>
      <c r="J399" s="253"/>
      <c r="K399" s="253"/>
      <c r="L399" s="253"/>
      <c r="M399" s="253"/>
      <c r="N399" s="253"/>
      <c r="O399" s="253"/>
      <c r="P399" s="253"/>
      <c r="Q399" s="205"/>
      <c r="R399" s="205"/>
      <c r="S399" s="253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</row>
    <row r="400" spans="1:34" ht="16.5">
      <c r="A400" s="95">
        <v>6</v>
      </c>
      <c r="B400" s="32" t="s">
        <v>157</v>
      </c>
      <c r="C400" s="519">
        <v>134.25</v>
      </c>
      <c r="D400" s="117">
        <v>134.1231068663368</v>
      </c>
      <c r="E400" s="124">
        <v>40.253106866336786</v>
      </c>
      <c r="F400" s="73">
        <f t="shared" si="33"/>
        <v>0.29983692265427775</v>
      </c>
      <c r="G400" s="527"/>
      <c r="H400" s="336"/>
      <c r="I400" s="336"/>
      <c r="J400" s="253"/>
      <c r="K400" s="253"/>
      <c r="L400" s="253"/>
      <c r="M400" s="253"/>
      <c r="N400" s="253"/>
      <c r="O400" s="253"/>
      <c r="P400" s="253"/>
      <c r="Q400" s="205"/>
      <c r="R400" s="205"/>
      <c r="S400" s="253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</row>
    <row r="401" spans="1:34" ht="16.5">
      <c r="A401" s="95">
        <v>7</v>
      </c>
      <c r="B401" s="32" t="s">
        <v>158</v>
      </c>
      <c r="C401" s="519">
        <v>198.9</v>
      </c>
      <c r="D401" s="117">
        <v>198.66310782126808</v>
      </c>
      <c r="E401" s="124">
        <v>59.748107821268064</v>
      </c>
      <c r="F401" s="73">
        <f t="shared" si="33"/>
        <v>0.3003926989505684</v>
      </c>
      <c r="G401" s="527"/>
      <c r="H401" s="336"/>
      <c r="I401" s="391">
        <f>0.4+0.5</f>
        <v>0.9</v>
      </c>
      <c r="J401" s="253"/>
      <c r="K401" s="253"/>
      <c r="L401" s="253"/>
      <c r="M401" s="253"/>
      <c r="N401" s="253"/>
      <c r="O401" s="253"/>
      <c r="P401" s="253"/>
      <c r="Q401" s="205"/>
      <c r="R401" s="205"/>
      <c r="S401" s="253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</row>
    <row r="402" spans="1:34" ht="16.5">
      <c r="A402" s="95">
        <v>8</v>
      </c>
      <c r="B402" s="32" t="s">
        <v>159</v>
      </c>
      <c r="C402" s="519">
        <v>255.14999999999998</v>
      </c>
      <c r="D402" s="117">
        <v>254.97656425101044</v>
      </c>
      <c r="E402" s="124">
        <v>76.58156425101045</v>
      </c>
      <c r="F402" s="73">
        <f t="shared" si="33"/>
        <v>0.3001433049226355</v>
      </c>
      <c r="G402" s="527"/>
      <c r="H402" s="336"/>
      <c r="I402" s="336"/>
      <c r="J402" s="253"/>
      <c r="K402" s="253"/>
      <c r="L402" s="253"/>
      <c r="M402" s="253"/>
      <c r="N402" s="253"/>
      <c r="O402" s="253"/>
      <c r="P402" s="253"/>
      <c r="Q402" s="205"/>
      <c r="R402" s="205"/>
      <c r="S402" s="253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</row>
    <row r="403" spans="1:34" ht="16.5">
      <c r="A403" s="33"/>
      <c r="B403" s="468" t="s">
        <v>19</v>
      </c>
      <c r="C403" s="469">
        <f>SUM(C395:C402)</f>
        <v>1654.2000000000003</v>
      </c>
      <c r="D403" s="117">
        <f>SUM(D395:D402)</f>
        <v>1652.97</v>
      </c>
      <c r="E403" s="124">
        <f>SUM(E395:E402)</f>
        <v>496.815</v>
      </c>
      <c r="F403" s="73">
        <f t="shared" si="33"/>
        <v>0.3003355096118969</v>
      </c>
      <c r="G403" s="530"/>
      <c r="H403" s="271"/>
      <c r="I403" s="271"/>
      <c r="J403" s="253"/>
      <c r="K403" s="253"/>
      <c r="L403" s="253"/>
      <c r="M403" s="253"/>
      <c r="N403" s="253"/>
      <c r="O403" s="253"/>
      <c r="P403" s="253"/>
      <c r="Q403" s="205"/>
      <c r="R403" s="205"/>
      <c r="S403" s="253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</row>
    <row r="404" spans="1:34" ht="15">
      <c r="A404" s="106"/>
      <c r="B404" s="107"/>
      <c r="C404" s="470"/>
      <c r="D404" s="114"/>
      <c r="E404" s="533"/>
      <c r="F404" s="79"/>
      <c r="G404" s="530"/>
      <c r="H404" s="271"/>
      <c r="I404" s="271"/>
      <c r="J404" s="253"/>
      <c r="K404" s="253"/>
      <c r="L404" s="253"/>
      <c r="M404" s="253"/>
      <c r="N404" s="253"/>
      <c r="O404" s="253"/>
      <c r="P404" s="253"/>
      <c r="Q404" s="205"/>
      <c r="R404" s="205"/>
      <c r="S404" s="253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</row>
    <row r="405" spans="1:34" ht="15">
      <c r="A405" s="259"/>
      <c r="B405" s="260"/>
      <c r="C405" s="366"/>
      <c r="D405" s="273"/>
      <c r="E405" s="392"/>
      <c r="F405" s="219"/>
      <c r="G405" s="319"/>
      <c r="H405" s="271"/>
      <c r="I405" s="271"/>
      <c r="J405" s="253"/>
      <c r="K405" s="253"/>
      <c r="L405" s="253"/>
      <c r="M405" s="253"/>
      <c r="N405" s="253"/>
      <c r="O405" s="253"/>
      <c r="P405" s="253"/>
      <c r="Q405" s="205"/>
      <c r="R405" s="205"/>
      <c r="S405" s="253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</row>
    <row r="406" spans="1:34" ht="15">
      <c r="A406" s="259"/>
      <c r="B406" s="260"/>
      <c r="C406" s="366"/>
      <c r="D406" s="273"/>
      <c r="E406" s="392"/>
      <c r="F406" s="219"/>
      <c r="G406" s="319"/>
      <c r="H406" s="271"/>
      <c r="I406" s="271"/>
      <c r="J406" s="253"/>
      <c r="K406" s="253"/>
      <c r="L406" s="253"/>
      <c r="M406" s="253"/>
      <c r="N406" s="253"/>
      <c r="O406" s="253"/>
      <c r="P406" s="253"/>
      <c r="Q406" s="205"/>
      <c r="R406" s="205"/>
      <c r="S406" s="253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</row>
    <row r="407" spans="1:34" ht="15">
      <c r="A407" s="259"/>
      <c r="B407" s="260"/>
      <c r="C407" s="366"/>
      <c r="D407" s="273"/>
      <c r="E407" s="392"/>
      <c r="F407" s="219"/>
      <c r="G407" s="319"/>
      <c r="H407" s="271"/>
      <c r="I407" s="271"/>
      <c r="J407" s="253"/>
      <c r="K407" s="253"/>
      <c r="L407" s="253"/>
      <c r="M407" s="253"/>
      <c r="N407" s="253"/>
      <c r="O407" s="253"/>
      <c r="P407" s="253"/>
      <c r="Q407" s="205"/>
      <c r="R407" s="205"/>
      <c r="S407" s="253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</row>
    <row r="408" spans="1:34" ht="15">
      <c r="A408" s="259"/>
      <c r="B408" s="260"/>
      <c r="C408" s="366"/>
      <c r="D408" s="273"/>
      <c r="E408" s="392"/>
      <c r="F408" s="219"/>
      <c r="G408" s="319"/>
      <c r="H408" s="271"/>
      <c r="I408" s="271"/>
      <c r="J408" s="253"/>
      <c r="K408" s="253"/>
      <c r="L408" s="253"/>
      <c r="M408" s="253"/>
      <c r="N408" s="253"/>
      <c r="O408" s="253"/>
      <c r="P408" s="253"/>
      <c r="Q408" s="205"/>
      <c r="R408" s="205"/>
      <c r="S408" s="253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</row>
    <row r="409" spans="1:34" ht="35.25" customHeight="1">
      <c r="A409" s="642" t="s">
        <v>121</v>
      </c>
      <c r="B409" s="642"/>
      <c r="C409" s="642"/>
      <c r="D409" s="642"/>
      <c r="E409" s="642"/>
      <c r="G409" s="262"/>
      <c r="H409" s="263"/>
      <c r="I409" s="263"/>
      <c r="J409" s="265"/>
      <c r="K409" s="265"/>
      <c r="L409" s="265"/>
      <c r="M409" s="265"/>
      <c r="N409" s="265"/>
      <c r="O409" s="265"/>
      <c r="P409" s="265"/>
      <c r="Q409" s="272"/>
      <c r="R409" s="272"/>
      <c r="S409" s="272"/>
      <c r="T409" s="272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</row>
    <row r="410" spans="1:34" ht="21" customHeight="1">
      <c r="A410" s="13"/>
      <c r="B410" s="13"/>
      <c r="C410" s="13"/>
      <c r="D410" s="13"/>
      <c r="E410" s="13"/>
      <c r="G410" s="262"/>
      <c r="H410" s="263"/>
      <c r="I410" s="263"/>
      <c r="J410" s="265"/>
      <c r="K410" s="265"/>
      <c r="L410" s="265"/>
      <c r="M410" s="265"/>
      <c r="N410" s="265"/>
      <c r="O410" s="265"/>
      <c r="P410" s="265"/>
      <c r="Q410" s="272"/>
      <c r="R410" s="272"/>
      <c r="S410" s="272"/>
      <c r="T410" s="272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</row>
    <row r="411" spans="1:34" ht="17.25">
      <c r="A411" s="440" t="s">
        <v>113</v>
      </c>
      <c r="B411" s="129"/>
      <c r="C411" s="436"/>
      <c r="D411" s="129"/>
      <c r="E411" s="129"/>
      <c r="F411" s="347"/>
      <c r="J411" s="253"/>
      <c r="K411" s="253"/>
      <c r="L411" s="253"/>
      <c r="M411" s="253"/>
      <c r="N411" s="253"/>
      <c r="O411" s="253"/>
      <c r="P411" s="253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</row>
    <row r="412" spans="1:34" ht="17.25">
      <c r="A412" s="440"/>
      <c r="B412" s="129"/>
      <c r="C412" s="436"/>
      <c r="D412" s="129"/>
      <c r="E412" s="129"/>
      <c r="F412" s="463"/>
      <c r="G412" s="3"/>
      <c r="J412" s="253"/>
      <c r="K412" s="253"/>
      <c r="L412" s="253"/>
      <c r="M412" s="253"/>
      <c r="N412" s="253"/>
      <c r="O412" s="253"/>
      <c r="P412" s="253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</row>
    <row r="413" spans="1:34" ht="17.25">
      <c r="A413" s="634" t="s">
        <v>233</v>
      </c>
      <c r="B413" s="634"/>
      <c r="C413" s="634"/>
      <c r="D413" s="634"/>
      <c r="E413" s="129"/>
      <c r="F413" s="463"/>
      <c r="G413" s="3"/>
      <c r="J413" s="253"/>
      <c r="K413" s="253"/>
      <c r="L413" s="253"/>
      <c r="M413" s="253"/>
      <c r="N413" s="253"/>
      <c r="O413" s="253"/>
      <c r="P413" s="253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</row>
    <row r="414" spans="1:34" ht="33">
      <c r="A414" s="507" t="s">
        <v>66</v>
      </c>
      <c r="B414" s="507" t="s">
        <v>24</v>
      </c>
      <c r="C414" s="507" t="s">
        <v>25</v>
      </c>
      <c r="D414" s="507" t="s">
        <v>26</v>
      </c>
      <c r="E414" s="31"/>
      <c r="F414" s="456"/>
      <c r="G414" s="3"/>
      <c r="J414" s="253"/>
      <c r="K414" s="253"/>
      <c r="L414" s="253"/>
      <c r="M414" s="253"/>
      <c r="N414" s="253"/>
      <c r="O414" s="253"/>
      <c r="P414" s="253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</row>
    <row r="415" spans="1:27" ht="20.25" customHeight="1">
      <c r="A415" s="649" t="s">
        <v>38</v>
      </c>
      <c r="B415" s="453" t="s">
        <v>189</v>
      </c>
      <c r="C415" s="454" t="s">
        <v>269</v>
      </c>
      <c r="D415" s="534">
        <v>0</v>
      </c>
      <c r="E415" s="1"/>
      <c r="F415" s="456"/>
      <c r="G415" s="3"/>
      <c r="I415" s="176">
        <f>37.16+32.5+23.23</f>
        <v>92.89</v>
      </c>
      <c r="J415" s="253"/>
      <c r="K415" s="253"/>
      <c r="L415" s="253"/>
      <c r="M415" s="253"/>
      <c r="N415" s="253"/>
      <c r="O415" s="253"/>
      <c r="P415" s="253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</row>
    <row r="416" spans="1:27" ht="15.75">
      <c r="A416" s="649"/>
      <c r="B416" s="453" t="s">
        <v>77</v>
      </c>
      <c r="C416" s="455" t="s">
        <v>271</v>
      </c>
      <c r="D416" s="535">
        <v>23.6</v>
      </c>
      <c r="E416" s="1"/>
      <c r="F416" s="456"/>
      <c r="G416" s="3"/>
      <c r="J416" s="253"/>
      <c r="K416" s="253"/>
      <c r="L416" s="253"/>
      <c r="M416" s="253"/>
      <c r="N416" s="253"/>
      <c r="O416" s="253"/>
      <c r="P416" s="253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</row>
    <row r="417" spans="1:27" ht="16.5">
      <c r="A417" s="649"/>
      <c r="B417" s="536" t="s">
        <v>93</v>
      </c>
      <c r="C417" s="458" t="s">
        <v>272</v>
      </c>
      <c r="D417" s="534">
        <v>63.36</v>
      </c>
      <c r="E417" s="1"/>
      <c r="F417" s="456"/>
      <c r="G417" s="3"/>
      <c r="J417" s="253"/>
      <c r="K417" s="253"/>
      <c r="L417" s="253"/>
      <c r="M417" s="253"/>
      <c r="N417" s="253"/>
      <c r="O417" s="253"/>
      <c r="P417" s="253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</row>
    <row r="418" spans="1:27" ht="16.5">
      <c r="A418" s="649"/>
      <c r="B418" s="457" t="s">
        <v>175</v>
      </c>
      <c r="C418" s="458" t="s">
        <v>273</v>
      </c>
      <c r="D418" s="537">
        <v>57.98</v>
      </c>
      <c r="E418" s="1"/>
      <c r="F418" s="465"/>
      <c r="G418" s="3"/>
      <c r="J418" s="253"/>
      <c r="K418" s="253"/>
      <c r="L418" s="253"/>
      <c r="M418" s="253"/>
      <c r="N418" s="253"/>
      <c r="O418" s="253"/>
      <c r="P418" s="253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</row>
    <row r="419" spans="1:27" ht="19.5" customHeight="1">
      <c r="A419" s="649" t="s">
        <v>81</v>
      </c>
      <c r="B419" s="649"/>
      <c r="C419" s="649"/>
      <c r="D419" s="151">
        <f>D416+D417+D418</f>
        <v>144.94</v>
      </c>
      <c r="E419" s="1"/>
      <c r="F419" s="462"/>
      <c r="G419" s="478"/>
      <c r="H419" s="263"/>
      <c r="I419" s="263"/>
      <c r="J419" s="265"/>
      <c r="K419" s="265"/>
      <c r="L419" s="265"/>
      <c r="M419" s="265"/>
      <c r="N419" s="265"/>
      <c r="O419" s="265"/>
      <c r="P419" s="265"/>
      <c r="Q419" s="272"/>
      <c r="R419" s="272"/>
      <c r="S419" s="272"/>
      <c r="T419" s="272"/>
      <c r="U419" s="205"/>
      <c r="V419" s="205"/>
      <c r="W419" s="205"/>
      <c r="X419" s="205"/>
      <c r="Y419" s="205"/>
      <c r="Z419" s="205"/>
      <c r="AA419" s="205"/>
    </row>
    <row r="420" spans="1:27" ht="16.5">
      <c r="A420" s="672" t="s">
        <v>29</v>
      </c>
      <c r="B420" s="672"/>
      <c r="C420" s="672"/>
      <c r="D420" s="151">
        <f>D419+D415</f>
        <v>144.94</v>
      </c>
      <c r="E420" s="1"/>
      <c r="F420" s="7"/>
      <c r="G420" s="3"/>
      <c r="J420" s="253"/>
      <c r="K420" s="253"/>
      <c r="L420" s="253"/>
      <c r="M420" s="253"/>
      <c r="N420" s="253"/>
      <c r="O420" s="253"/>
      <c r="P420" s="253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</row>
    <row r="421" spans="1:27" ht="15">
      <c r="A421" s="539"/>
      <c r="B421" s="539"/>
      <c r="C421" s="539"/>
      <c r="D421" s="540"/>
      <c r="E421" s="1"/>
      <c r="F421" s="7"/>
      <c r="G421" s="3"/>
      <c r="J421" s="253"/>
      <c r="K421" s="253"/>
      <c r="L421" s="253"/>
      <c r="M421" s="253"/>
      <c r="N421" s="253"/>
      <c r="O421" s="253"/>
      <c r="P421" s="253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</row>
    <row r="422" spans="1:27" ht="15">
      <c r="A422" s="1"/>
      <c r="B422" s="1"/>
      <c r="C422" s="1"/>
      <c r="D422" s="1"/>
      <c r="E422" s="1"/>
      <c r="F422" s="7"/>
      <c r="G422" s="3"/>
      <c r="J422" s="253"/>
      <c r="K422" s="253"/>
      <c r="L422" s="253"/>
      <c r="M422" s="253"/>
      <c r="N422" s="253"/>
      <c r="O422" s="253"/>
      <c r="P422" s="253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</row>
    <row r="423" spans="1:27" ht="17.25">
      <c r="A423" s="670" t="s">
        <v>195</v>
      </c>
      <c r="B423" s="670"/>
      <c r="C423" s="670"/>
      <c r="D423" s="670"/>
      <c r="E423" s="670"/>
      <c r="F423" s="670"/>
      <c r="G423" s="3"/>
      <c r="J423" s="253"/>
      <c r="K423" s="253"/>
      <c r="L423" s="253"/>
      <c r="M423" s="253"/>
      <c r="N423" s="253"/>
      <c r="O423" s="253"/>
      <c r="P423" s="253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</row>
    <row r="424" spans="1:27" ht="17.25">
      <c r="A424" s="523"/>
      <c r="B424" s="523"/>
      <c r="C424" s="523"/>
      <c r="D424" s="523"/>
      <c r="E424" s="523"/>
      <c r="F424" s="541"/>
      <c r="G424" s="3"/>
      <c r="J424" s="253"/>
      <c r="K424" s="253"/>
      <c r="L424" s="253"/>
      <c r="M424" s="253"/>
      <c r="N424" s="253"/>
      <c r="O424" s="253"/>
      <c r="P424" s="253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</row>
    <row r="425" spans="1:27" ht="32.25" customHeight="1">
      <c r="A425" s="30" t="s">
        <v>2</v>
      </c>
      <c r="B425" s="30"/>
      <c r="C425" s="30" t="s">
        <v>3</v>
      </c>
      <c r="D425" s="30" t="s">
        <v>4</v>
      </c>
      <c r="E425" s="30" t="s">
        <v>5</v>
      </c>
      <c r="F425" s="101" t="s">
        <v>6</v>
      </c>
      <c r="G425" s="3"/>
      <c r="J425" s="253"/>
      <c r="K425" s="253"/>
      <c r="L425" s="253"/>
      <c r="M425" s="253"/>
      <c r="N425" s="253"/>
      <c r="O425" s="253"/>
      <c r="P425" s="253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</row>
    <row r="426" spans="1:27" ht="16.5">
      <c r="A426" s="30">
        <v>1</v>
      </c>
      <c r="B426" s="30">
        <v>2</v>
      </c>
      <c r="C426" s="30">
        <v>3</v>
      </c>
      <c r="D426" s="30">
        <v>4</v>
      </c>
      <c r="E426" s="30" t="s">
        <v>7</v>
      </c>
      <c r="F426" s="101">
        <v>6</v>
      </c>
      <c r="G426" s="3"/>
      <c r="J426" s="253"/>
      <c r="K426" s="253"/>
      <c r="L426" s="253"/>
      <c r="M426" s="253"/>
      <c r="N426" s="253"/>
      <c r="O426" s="253"/>
      <c r="P426" s="253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</row>
    <row r="427" spans="1:27" s="178" customFormat="1" ht="41.25" customHeight="1">
      <c r="A427" s="538">
        <v>1</v>
      </c>
      <c r="B427" s="542" t="s">
        <v>259</v>
      </c>
      <c r="C427" s="543">
        <v>0</v>
      </c>
      <c r="D427" s="543">
        <v>0</v>
      </c>
      <c r="E427" s="544">
        <f>D427-C427</f>
        <v>0</v>
      </c>
      <c r="F427" s="545">
        <v>0</v>
      </c>
      <c r="G427" s="66"/>
      <c r="H427" s="208"/>
      <c r="I427" s="208"/>
      <c r="J427" s="273"/>
      <c r="K427" s="273"/>
      <c r="L427" s="273"/>
      <c r="M427" s="273"/>
      <c r="N427" s="273"/>
      <c r="O427" s="273"/>
      <c r="P427" s="394"/>
      <c r="Q427" s="259"/>
      <c r="R427" s="259"/>
      <c r="S427" s="259"/>
      <c r="T427" s="259"/>
      <c r="U427" s="259"/>
      <c r="V427" s="259"/>
      <c r="W427" s="259"/>
      <c r="X427" s="259"/>
      <c r="Y427" s="259"/>
      <c r="Z427" s="259"/>
      <c r="AA427" s="259"/>
    </row>
    <row r="428" spans="1:27" s="178" customFormat="1" ht="33" customHeight="1">
      <c r="A428" s="538">
        <v>2</v>
      </c>
      <c r="B428" s="542" t="s">
        <v>221</v>
      </c>
      <c r="C428" s="543">
        <v>145.68</v>
      </c>
      <c r="D428" s="546">
        <v>145.68</v>
      </c>
      <c r="E428" s="544">
        <f>D428-C428</f>
        <v>0</v>
      </c>
      <c r="F428" s="547">
        <f>E428/C428</f>
        <v>0</v>
      </c>
      <c r="G428" s="66"/>
      <c r="H428" s="208"/>
      <c r="I428" s="208"/>
      <c r="J428" s="273"/>
      <c r="K428" s="273"/>
      <c r="L428" s="273"/>
      <c r="M428" s="273"/>
      <c r="N428" s="273"/>
      <c r="O428" s="273"/>
      <c r="P428" s="395"/>
      <c r="Q428" s="259"/>
      <c r="R428" s="259"/>
      <c r="S428" s="259"/>
      <c r="T428" s="259"/>
      <c r="U428" s="259"/>
      <c r="V428" s="259"/>
      <c r="W428" s="259"/>
      <c r="X428" s="259"/>
      <c r="Y428" s="259"/>
      <c r="Z428" s="259"/>
      <c r="AA428" s="259"/>
    </row>
    <row r="429" spans="1:27" s="178" customFormat="1" ht="28.5" customHeight="1">
      <c r="A429" s="538">
        <v>3</v>
      </c>
      <c r="B429" s="542" t="s">
        <v>234</v>
      </c>
      <c r="C429" s="543">
        <v>144.94</v>
      </c>
      <c r="D429" s="548">
        <v>144.94</v>
      </c>
      <c r="E429" s="544">
        <f>D429-C429</f>
        <v>0</v>
      </c>
      <c r="F429" s="545">
        <f>E429/C429</f>
        <v>0</v>
      </c>
      <c r="G429" s="66"/>
      <c r="H429" s="208"/>
      <c r="I429" s="208"/>
      <c r="J429" s="273"/>
      <c r="K429" s="273"/>
      <c r="L429" s="273"/>
      <c r="M429" s="273"/>
      <c r="N429" s="273"/>
      <c r="O429" s="273"/>
      <c r="P429" s="394"/>
      <c r="Q429" s="259"/>
      <c r="R429" s="259"/>
      <c r="S429" s="259"/>
      <c r="T429" s="259"/>
      <c r="U429" s="259"/>
      <c r="V429" s="259"/>
      <c r="W429" s="259"/>
      <c r="X429" s="259"/>
      <c r="Y429" s="259"/>
      <c r="Z429" s="259"/>
      <c r="AA429" s="259"/>
    </row>
    <row r="430" spans="1:27" s="178" customFormat="1" ht="24" customHeight="1">
      <c r="A430" s="538">
        <v>4</v>
      </c>
      <c r="B430" s="549" t="s">
        <v>32</v>
      </c>
      <c r="C430" s="131">
        <f>C427+C429</f>
        <v>144.94</v>
      </c>
      <c r="D430" s="131">
        <f>D427+D429</f>
        <v>144.94</v>
      </c>
      <c r="E430" s="544">
        <f>D430-C430</f>
        <v>0</v>
      </c>
      <c r="F430" s="545">
        <f>SUM(F427:F429)</f>
        <v>0</v>
      </c>
      <c r="G430" s="66"/>
      <c r="H430" s="208"/>
      <c r="I430" s="208"/>
      <c r="J430" s="273"/>
      <c r="K430" s="273"/>
      <c r="L430" s="273"/>
      <c r="M430" s="273"/>
      <c r="N430" s="273"/>
      <c r="O430" s="273"/>
      <c r="P430" s="273"/>
      <c r="Q430" s="259"/>
      <c r="R430" s="259"/>
      <c r="S430" s="259"/>
      <c r="T430" s="259"/>
      <c r="U430" s="259"/>
      <c r="V430" s="259"/>
      <c r="W430" s="259"/>
      <c r="X430" s="259"/>
      <c r="Y430" s="259"/>
      <c r="Z430" s="259"/>
      <c r="AA430" s="259"/>
    </row>
    <row r="431" spans="1:27" ht="15">
      <c r="A431" s="1"/>
      <c r="B431" s="1"/>
      <c r="C431" s="1"/>
      <c r="D431" s="1"/>
      <c r="E431" s="1"/>
      <c r="F431" s="7"/>
      <c r="G431" s="3"/>
      <c r="J431" s="253"/>
      <c r="K431" s="253"/>
      <c r="L431" s="253"/>
      <c r="M431" s="253"/>
      <c r="N431" s="253"/>
      <c r="O431" s="253"/>
      <c r="P431" s="253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</row>
    <row r="432" spans="1:27" ht="15">
      <c r="A432" s="1"/>
      <c r="B432" s="1"/>
      <c r="C432" s="4">
        <f>C430/2</f>
        <v>72.47</v>
      </c>
      <c r="D432" s="1"/>
      <c r="E432" s="1"/>
      <c r="F432" s="7"/>
      <c r="G432" s="3"/>
      <c r="J432" s="253"/>
      <c r="K432" s="253"/>
      <c r="L432" s="253"/>
      <c r="M432" s="253"/>
      <c r="N432" s="253"/>
      <c r="O432" s="253"/>
      <c r="P432" s="253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</row>
    <row r="433" spans="1:27" ht="17.25">
      <c r="A433" s="670" t="s">
        <v>235</v>
      </c>
      <c r="B433" s="670"/>
      <c r="C433" s="670"/>
      <c r="D433" s="508" t="s">
        <v>30</v>
      </c>
      <c r="E433" s="665" t="s">
        <v>196</v>
      </c>
      <c r="F433" s="665"/>
      <c r="G433" s="148"/>
      <c r="J433" s="253"/>
      <c r="K433" s="253"/>
      <c r="L433" s="253"/>
      <c r="M433" s="253"/>
      <c r="N433" s="253"/>
      <c r="O433" s="253"/>
      <c r="P433" s="253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</row>
    <row r="434" spans="1:27" ht="45" customHeight="1">
      <c r="A434" s="30" t="s">
        <v>2</v>
      </c>
      <c r="B434" s="30" t="s">
        <v>39</v>
      </c>
      <c r="C434" s="30" t="s">
        <v>221</v>
      </c>
      <c r="D434" s="30" t="s">
        <v>111</v>
      </c>
      <c r="E434" s="30" t="s">
        <v>112</v>
      </c>
      <c r="F434" s="101" t="s">
        <v>40</v>
      </c>
      <c r="G434" s="30" t="s">
        <v>41</v>
      </c>
      <c r="H434" s="396"/>
      <c r="I434" s="397"/>
      <c r="J434" s="253"/>
      <c r="K434" s="253"/>
      <c r="L434" s="253"/>
      <c r="M434" s="253"/>
      <c r="N434" s="253"/>
      <c r="O434" s="253"/>
      <c r="P434" s="253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</row>
    <row r="435" spans="1:27" ht="16.5">
      <c r="A435" s="550">
        <v>1</v>
      </c>
      <c r="B435" s="550">
        <v>2</v>
      </c>
      <c r="C435" s="550">
        <v>3</v>
      </c>
      <c r="D435" s="550">
        <v>4</v>
      </c>
      <c r="E435" s="550">
        <v>5</v>
      </c>
      <c r="F435" s="551">
        <v>6</v>
      </c>
      <c r="G435" s="550">
        <v>7</v>
      </c>
      <c r="H435" s="398"/>
      <c r="I435" s="399"/>
      <c r="J435" s="253"/>
      <c r="K435" s="253"/>
      <c r="L435" s="253"/>
      <c r="M435" s="253"/>
      <c r="N435" s="253"/>
      <c r="O435" s="253"/>
      <c r="P435" s="253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</row>
    <row r="436" spans="1:27" ht="47.25" customHeight="1">
      <c r="A436" s="552">
        <v>1</v>
      </c>
      <c r="B436" s="553" t="s">
        <v>42</v>
      </c>
      <c r="C436" s="554">
        <v>48.375</v>
      </c>
      <c r="D436" s="554">
        <v>48.375</v>
      </c>
      <c r="E436" s="554">
        <v>48.375</v>
      </c>
      <c r="F436" s="555">
        <f>E436/C436</f>
        <v>1</v>
      </c>
      <c r="G436" s="554">
        <f>D436-E436</f>
        <v>0</v>
      </c>
      <c r="H436" s="371"/>
      <c r="I436" s="371"/>
      <c r="J436" s="253"/>
      <c r="K436" s="253"/>
      <c r="L436" s="253"/>
      <c r="M436" s="253"/>
      <c r="N436" s="253"/>
      <c r="O436" s="253"/>
      <c r="P436" s="253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</row>
    <row r="437" spans="1:27" ht="49.5" customHeight="1">
      <c r="A437" s="668">
        <v>2</v>
      </c>
      <c r="B437" s="669" t="s">
        <v>110</v>
      </c>
      <c r="C437" s="556">
        <v>48.375</v>
      </c>
      <c r="D437" s="556">
        <v>48.375</v>
      </c>
      <c r="E437" s="556">
        <v>48.375</v>
      </c>
      <c r="F437" s="686">
        <f>E437/C437</f>
        <v>1</v>
      </c>
      <c r="G437" s="673">
        <f>D437-E437</f>
        <v>0</v>
      </c>
      <c r="H437" s="299"/>
      <c r="I437" s="371">
        <f>52.87+40.02</f>
        <v>92.89</v>
      </c>
      <c r="J437" s="253"/>
      <c r="K437" s="253"/>
      <c r="L437" s="253"/>
      <c r="M437" s="253"/>
      <c r="N437" s="253"/>
      <c r="O437" s="253"/>
      <c r="P437" s="253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</row>
    <row r="438" spans="1:27" ht="27" customHeight="1">
      <c r="A438" s="668"/>
      <c r="B438" s="669"/>
      <c r="C438" s="557"/>
      <c r="D438" s="557"/>
      <c r="E438" s="557"/>
      <c r="F438" s="686"/>
      <c r="G438" s="673"/>
      <c r="H438" s="299"/>
      <c r="I438" s="299"/>
      <c r="J438" s="253"/>
      <c r="K438" s="253"/>
      <c r="L438" s="253"/>
      <c r="M438" s="253"/>
      <c r="N438" s="253"/>
      <c r="O438" s="253"/>
      <c r="P438" s="253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</row>
    <row r="439" spans="1:27" ht="26.25" customHeight="1">
      <c r="A439" s="674" t="s">
        <v>19</v>
      </c>
      <c r="B439" s="674"/>
      <c r="C439" s="543">
        <v>145.68</v>
      </c>
      <c r="D439" s="554">
        <v>144.94</v>
      </c>
      <c r="E439" s="554">
        <v>82.50999999999999</v>
      </c>
      <c r="F439" s="555">
        <f>E439/C439</f>
        <v>0.5663783635365183</v>
      </c>
      <c r="G439" s="558">
        <f>G436+G437</f>
        <v>0</v>
      </c>
      <c r="H439" s="400"/>
      <c r="I439" s="400"/>
      <c r="J439" s="253"/>
      <c r="K439" s="253"/>
      <c r="L439" s="253"/>
      <c r="M439" s="253"/>
      <c r="N439" s="253"/>
      <c r="O439" s="253"/>
      <c r="P439" s="253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</row>
    <row r="440" spans="1:27" ht="15">
      <c r="A440" s="559"/>
      <c r="B440" s="559"/>
      <c r="C440" s="560"/>
      <c r="D440" s="560"/>
      <c r="E440" s="560"/>
      <c r="F440" s="561"/>
      <c r="G440" s="562"/>
      <c r="H440" s="401"/>
      <c r="I440" s="401"/>
      <c r="J440" s="253"/>
      <c r="K440" s="253"/>
      <c r="L440" s="253"/>
      <c r="M440" s="253"/>
      <c r="N440" s="253"/>
      <c r="O440" s="253"/>
      <c r="P440" s="253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</row>
    <row r="441" spans="1:27" ht="15">
      <c r="A441" s="1"/>
      <c r="B441" s="1"/>
      <c r="C441" s="1"/>
      <c r="D441" s="1"/>
      <c r="E441" s="1"/>
      <c r="F441" s="7"/>
      <c r="G441" s="478">
        <f>E439/C439</f>
        <v>0.5663783635365183</v>
      </c>
      <c r="H441" s="263"/>
      <c r="I441" s="263"/>
      <c r="J441" s="265"/>
      <c r="K441" s="265"/>
      <c r="L441" s="265"/>
      <c r="M441" s="265"/>
      <c r="N441" s="265"/>
      <c r="O441" s="265"/>
      <c r="P441" s="265"/>
      <c r="Q441" s="272"/>
      <c r="R441" s="272"/>
      <c r="S441" s="272"/>
      <c r="T441" s="272"/>
      <c r="U441" s="205"/>
      <c r="V441" s="205"/>
      <c r="W441" s="205"/>
      <c r="X441" s="205"/>
      <c r="Y441" s="205"/>
      <c r="Z441" s="205"/>
      <c r="AA441" s="205"/>
    </row>
    <row r="442" spans="1:27" ht="15">
      <c r="A442" s="1"/>
      <c r="B442" s="1"/>
      <c r="C442" s="1"/>
      <c r="D442" s="1"/>
      <c r="E442" s="1"/>
      <c r="F442" s="7"/>
      <c r="G442" s="478"/>
      <c r="H442" s="263"/>
      <c r="I442" s="263"/>
      <c r="J442" s="265"/>
      <c r="K442" s="265"/>
      <c r="L442" s="265"/>
      <c r="M442" s="265"/>
      <c r="N442" s="265"/>
      <c r="O442" s="265"/>
      <c r="P442" s="265"/>
      <c r="Q442" s="272"/>
      <c r="R442" s="272"/>
      <c r="S442" s="272"/>
      <c r="T442" s="272"/>
      <c r="U442" s="205"/>
      <c r="V442" s="205"/>
      <c r="W442" s="205"/>
      <c r="X442" s="205"/>
      <c r="Y442" s="205"/>
      <c r="Z442" s="205"/>
      <c r="AA442" s="205"/>
    </row>
    <row r="443" spans="1:27" ht="15.75" customHeight="1">
      <c r="A443" s="644" t="s">
        <v>122</v>
      </c>
      <c r="B443" s="644"/>
      <c r="C443" s="644"/>
      <c r="D443" s="644"/>
      <c r="E443" s="644"/>
      <c r="F443" s="644"/>
      <c r="G443" s="262"/>
      <c r="H443" s="263"/>
      <c r="I443" s="263"/>
      <c r="J443" s="265"/>
      <c r="K443" s="265"/>
      <c r="L443" s="265"/>
      <c r="M443" s="265"/>
      <c r="N443" s="265"/>
      <c r="O443" s="265"/>
      <c r="P443" s="265"/>
      <c r="Q443" s="272"/>
      <c r="R443" s="272"/>
      <c r="S443" s="272"/>
      <c r="T443" s="272"/>
      <c r="U443" s="205"/>
      <c r="V443" s="205"/>
      <c r="W443" s="205"/>
      <c r="X443" s="205"/>
      <c r="Y443" s="205"/>
      <c r="Z443" s="205"/>
      <c r="AA443" s="205"/>
    </row>
    <row r="444" spans="1:27" ht="17.25">
      <c r="A444" s="440" t="s">
        <v>123</v>
      </c>
      <c r="B444" s="129"/>
      <c r="C444" s="436"/>
      <c r="D444" s="129"/>
      <c r="E444" s="129"/>
      <c r="F444" s="110"/>
      <c r="J444" s="253"/>
      <c r="K444" s="253"/>
      <c r="L444" s="253"/>
      <c r="M444" s="253"/>
      <c r="N444" s="253"/>
      <c r="O444" s="253"/>
      <c r="P444" s="253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</row>
    <row r="445" spans="1:27" ht="17.25">
      <c r="A445" s="634" t="s">
        <v>236</v>
      </c>
      <c r="B445" s="634"/>
      <c r="C445" s="634"/>
      <c r="D445" s="634"/>
      <c r="E445" s="129"/>
      <c r="F445" s="110"/>
      <c r="J445" s="253"/>
      <c r="K445" s="253"/>
      <c r="L445" s="253"/>
      <c r="M445" s="253"/>
      <c r="N445" s="253"/>
      <c r="O445" s="253"/>
      <c r="P445" s="253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</row>
    <row r="446" spans="1:27" ht="33.75">
      <c r="A446" s="36" t="s">
        <v>23</v>
      </c>
      <c r="B446" s="36" t="s">
        <v>24</v>
      </c>
      <c r="C446" s="36" t="s">
        <v>25</v>
      </c>
      <c r="D446" s="36" t="s">
        <v>26</v>
      </c>
      <c r="E446" s="31"/>
      <c r="F446" s="563"/>
      <c r="J446" s="253"/>
      <c r="K446" s="253"/>
      <c r="L446" s="253"/>
      <c r="M446" s="253"/>
      <c r="N446" s="253"/>
      <c r="O446" s="253"/>
      <c r="P446" s="253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</row>
    <row r="447" spans="1:27" ht="17.25" customHeight="1">
      <c r="A447" s="638" t="s">
        <v>141</v>
      </c>
      <c r="B447" s="553" t="s">
        <v>189</v>
      </c>
      <c r="C447" s="454" t="s">
        <v>269</v>
      </c>
      <c r="D447" s="451">
        <v>10.96</v>
      </c>
      <c r="E447" s="1"/>
      <c r="F447" s="456"/>
      <c r="J447" s="253"/>
      <c r="K447" s="253"/>
      <c r="L447" s="253"/>
      <c r="M447" s="253"/>
      <c r="N447" s="253"/>
      <c r="O447" s="253"/>
      <c r="P447" s="253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</row>
    <row r="448" spans="1:27" ht="15.75">
      <c r="A448" s="638"/>
      <c r="B448" s="553" t="s">
        <v>77</v>
      </c>
      <c r="C448" s="455" t="s">
        <v>271</v>
      </c>
      <c r="D448" s="143">
        <v>45.98</v>
      </c>
      <c r="E448" s="1"/>
      <c r="F448" s="456"/>
      <c r="J448" s="253"/>
      <c r="K448" s="253"/>
      <c r="L448" s="253"/>
      <c r="M448" s="253"/>
      <c r="N448" s="253"/>
      <c r="O448" s="253"/>
      <c r="P448" s="253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</row>
    <row r="449" spans="1:27" ht="16.5">
      <c r="A449" s="638"/>
      <c r="B449" s="564" t="s">
        <v>28</v>
      </c>
      <c r="C449" s="458" t="s">
        <v>272</v>
      </c>
      <c r="D449" s="143">
        <v>47.31</v>
      </c>
      <c r="E449" s="1"/>
      <c r="F449" s="456"/>
      <c r="J449" s="253"/>
      <c r="K449" s="253"/>
      <c r="L449" s="253"/>
      <c r="M449" s="253"/>
      <c r="N449" s="253"/>
      <c r="O449" s="253"/>
      <c r="P449" s="253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</row>
    <row r="450" spans="1:27" ht="16.5">
      <c r="A450" s="638"/>
      <c r="B450" s="564" t="s">
        <v>178</v>
      </c>
      <c r="C450" s="458" t="s">
        <v>273</v>
      </c>
      <c r="D450" s="143">
        <v>69.5</v>
      </c>
      <c r="E450" s="1"/>
      <c r="F450" s="456"/>
      <c r="J450" s="253"/>
      <c r="K450" s="253"/>
      <c r="L450" s="253"/>
      <c r="M450" s="253"/>
      <c r="N450" s="253"/>
      <c r="O450" s="253"/>
      <c r="P450" s="253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</row>
    <row r="451" spans="1:27" ht="16.5">
      <c r="A451" s="638" t="s">
        <v>81</v>
      </c>
      <c r="B451" s="638"/>
      <c r="C451" s="638"/>
      <c r="D451" s="565">
        <f>D448+D449+D450</f>
        <v>162.79</v>
      </c>
      <c r="E451" s="1"/>
      <c r="F451" s="566"/>
      <c r="G451" s="478"/>
      <c r="H451" s="263"/>
      <c r="I451" s="263"/>
      <c r="J451" s="265"/>
      <c r="K451" s="265"/>
      <c r="L451" s="265"/>
      <c r="M451" s="265"/>
      <c r="N451" s="265"/>
      <c r="O451" s="265"/>
      <c r="P451" s="265"/>
      <c r="Q451" s="272"/>
      <c r="R451" s="272"/>
      <c r="S451" s="272"/>
      <c r="T451" s="272"/>
      <c r="U451" s="205"/>
      <c r="V451" s="205"/>
      <c r="W451" s="205"/>
      <c r="X451" s="205"/>
      <c r="Y451" s="205"/>
      <c r="Z451" s="205"/>
      <c r="AA451" s="205"/>
    </row>
    <row r="452" spans="1:27" s="312" customFormat="1" ht="15">
      <c r="A452" s="459"/>
      <c r="B452" s="459"/>
      <c r="C452" s="459"/>
      <c r="D452" s="459"/>
      <c r="E452" s="459"/>
      <c r="F452" s="463"/>
      <c r="G452" s="478"/>
      <c r="H452" s="263"/>
      <c r="I452" s="263"/>
      <c r="J452" s="265"/>
      <c r="K452" s="265"/>
      <c r="L452" s="265"/>
      <c r="M452" s="265"/>
      <c r="N452" s="265"/>
      <c r="O452" s="265"/>
      <c r="P452" s="265"/>
      <c r="Q452" s="272"/>
      <c r="R452" s="272"/>
      <c r="S452" s="272"/>
      <c r="T452" s="272"/>
      <c r="U452" s="272"/>
      <c r="V452" s="272"/>
      <c r="W452" s="272"/>
      <c r="X452" s="272"/>
      <c r="Y452" s="272"/>
      <c r="Z452" s="272"/>
      <c r="AA452" s="272"/>
    </row>
    <row r="453" spans="1:27" ht="17.25">
      <c r="A453" s="670" t="s">
        <v>197</v>
      </c>
      <c r="B453" s="670"/>
      <c r="C453" s="670"/>
      <c r="D453" s="670"/>
      <c r="E453" s="670"/>
      <c r="F453" s="670"/>
      <c r="G453" s="3"/>
      <c r="J453" s="253"/>
      <c r="K453" s="253"/>
      <c r="L453" s="253"/>
      <c r="M453" s="253"/>
      <c r="N453" s="253"/>
      <c r="O453" s="253"/>
      <c r="P453" s="253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</row>
    <row r="454" spans="1:27" ht="45.75" customHeight="1">
      <c r="A454" s="36" t="s">
        <v>2</v>
      </c>
      <c r="B454" s="36" t="s">
        <v>149</v>
      </c>
      <c r="C454" s="36" t="s">
        <v>3</v>
      </c>
      <c r="D454" s="36" t="s">
        <v>4</v>
      </c>
      <c r="E454" s="36" t="s">
        <v>5</v>
      </c>
      <c r="F454" s="71" t="s">
        <v>6</v>
      </c>
      <c r="G454" s="3"/>
      <c r="J454" s="253"/>
      <c r="K454" s="253"/>
      <c r="L454" s="253"/>
      <c r="M454" s="253"/>
      <c r="N454" s="253"/>
      <c r="O454" s="253"/>
      <c r="P454" s="253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</row>
    <row r="455" spans="1:27" ht="21" customHeight="1">
      <c r="A455" s="30">
        <v>1</v>
      </c>
      <c r="B455" s="30">
        <v>2</v>
      </c>
      <c r="C455" s="30">
        <v>3</v>
      </c>
      <c r="D455" s="30">
        <v>4</v>
      </c>
      <c r="E455" s="30" t="s">
        <v>7</v>
      </c>
      <c r="F455" s="101">
        <v>6</v>
      </c>
      <c r="G455" s="3"/>
      <c r="J455" s="253"/>
      <c r="K455" s="253"/>
      <c r="L455" s="253"/>
      <c r="M455" s="253"/>
      <c r="N455" s="253"/>
      <c r="O455" s="253"/>
      <c r="P455" s="253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</row>
    <row r="456" spans="1:27" ht="33.75" customHeight="1">
      <c r="A456" s="95">
        <v>1</v>
      </c>
      <c r="B456" s="48" t="s">
        <v>259</v>
      </c>
      <c r="C456" s="451">
        <v>10.96</v>
      </c>
      <c r="D456" s="451">
        <v>10.96</v>
      </c>
      <c r="E456" s="476">
        <f>D456-C456</f>
        <v>0</v>
      </c>
      <c r="F456" s="568">
        <v>0</v>
      </c>
      <c r="G456" s="3"/>
      <c r="J456" s="253"/>
      <c r="K456" s="253"/>
      <c r="L456" s="253"/>
      <c r="M456" s="253"/>
      <c r="N456" s="253"/>
      <c r="O456" s="253"/>
      <c r="P456" s="253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</row>
    <row r="457" spans="1:27" ht="24" customHeight="1">
      <c r="A457" s="95">
        <v>2</v>
      </c>
      <c r="B457" s="48" t="s">
        <v>221</v>
      </c>
      <c r="C457" s="567">
        <v>184.21000000000006</v>
      </c>
      <c r="D457" s="567">
        <v>184.21000000000006</v>
      </c>
      <c r="E457" s="476">
        <f>D457-C457</f>
        <v>0</v>
      </c>
      <c r="F457" s="568">
        <f>E457/C457</f>
        <v>0</v>
      </c>
      <c r="G457" s="3"/>
      <c r="J457" s="253"/>
      <c r="K457" s="253"/>
      <c r="L457" s="253"/>
      <c r="M457" s="253"/>
      <c r="N457" s="253"/>
      <c r="O457" s="253"/>
      <c r="P457" s="253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</row>
    <row r="458" spans="1:27" ht="24.75" customHeight="1">
      <c r="A458" s="95">
        <v>3</v>
      </c>
      <c r="B458" s="48" t="s">
        <v>234</v>
      </c>
      <c r="C458" s="565">
        <f>C455+C456+C457</f>
        <v>198.17000000000007</v>
      </c>
      <c r="D458" s="565">
        <f>D455+D456+D457</f>
        <v>199.17000000000007</v>
      </c>
      <c r="E458" s="476">
        <f>D458-C458</f>
        <v>1</v>
      </c>
      <c r="F458" s="568">
        <f>E458/C458</f>
        <v>0.005046172478175302</v>
      </c>
      <c r="G458" s="3"/>
      <c r="J458" s="253"/>
      <c r="K458" s="253"/>
      <c r="L458" s="253"/>
      <c r="M458" s="253"/>
      <c r="N458" s="253"/>
      <c r="O458" s="253"/>
      <c r="P458" s="253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</row>
    <row r="459" spans="1:27" ht="26.25" customHeight="1">
      <c r="A459" s="95">
        <v>4</v>
      </c>
      <c r="B459" s="33" t="s">
        <v>32</v>
      </c>
      <c r="C459" s="476">
        <f>C456+C458</f>
        <v>209.13000000000008</v>
      </c>
      <c r="D459" s="476">
        <f>D456+D458</f>
        <v>210.13000000000008</v>
      </c>
      <c r="E459" s="476">
        <f>E456+E458</f>
        <v>1</v>
      </c>
      <c r="F459" s="568">
        <f>E459/C459</f>
        <v>0.00478171472289963</v>
      </c>
      <c r="G459" s="3"/>
      <c r="J459" s="253"/>
      <c r="K459" s="253"/>
      <c r="L459" s="253"/>
      <c r="M459" s="253"/>
      <c r="N459" s="253"/>
      <c r="O459" s="253"/>
      <c r="P459" s="253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</row>
    <row r="460" spans="1:27" s="312" customFormat="1" ht="15">
      <c r="A460" s="459"/>
      <c r="B460" s="459"/>
      <c r="C460" s="459"/>
      <c r="D460" s="459"/>
      <c r="E460" s="459"/>
      <c r="F460" s="463"/>
      <c r="G460" s="478"/>
      <c r="H460" s="263"/>
      <c r="I460" s="263"/>
      <c r="J460" s="265"/>
      <c r="K460" s="265"/>
      <c r="L460" s="265"/>
      <c r="M460" s="265"/>
      <c r="N460" s="265"/>
      <c r="O460" s="265"/>
      <c r="P460" s="265"/>
      <c r="Q460" s="272"/>
      <c r="R460" s="272"/>
      <c r="S460" s="272"/>
      <c r="T460" s="272"/>
      <c r="U460" s="272"/>
      <c r="V460" s="272"/>
      <c r="W460" s="272"/>
      <c r="X460" s="272"/>
      <c r="Y460" s="272"/>
      <c r="Z460" s="272"/>
      <c r="AA460" s="272"/>
    </row>
    <row r="461" spans="1:27" ht="17.25">
      <c r="A461" s="652" t="s">
        <v>237</v>
      </c>
      <c r="B461" s="652"/>
      <c r="C461" s="652"/>
      <c r="D461" s="31"/>
      <c r="E461" s="31"/>
      <c r="F461" s="569"/>
      <c r="G461" s="148"/>
      <c r="J461" s="253"/>
      <c r="K461" s="253"/>
      <c r="L461" s="253"/>
      <c r="M461" s="253"/>
      <c r="N461" s="253"/>
      <c r="O461" s="253"/>
      <c r="P461" s="253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</row>
    <row r="462" spans="1:27" ht="21.75" customHeight="1">
      <c r="A462" s="639" t="s">
        <v>238</v>
      </c>
      <c r="B462" s="639"/>
      <c r="C462" s="570"/>
      <c r="D462" s="58" t="s">
        <v>30</v>
      </c>
      <c r="E462" s="31"/>
      <c r="F462" s="640" t="s">
        <v>177</v>
      </c>
      <c r="G462" s="640"/>
      <c r="H462" s="402"/>
      <c r="I462" s="402"/>
      <c r="J462" s="402"/>
      <c r="K462" s="402"/>
      <c r="L462" s="402"/>
      <c r="M462" s="402"/>
      <c r="N462" s="402"/>
      <c r="O462" s="402"/>
      <c r="P462" s="403"/>
      <c r="Q462" s="402"/>
      <c r="R462" s="402"/>
      <c r="S462" s="402"/>
      <c r="T462" s="402"/>
      <c r="U462" s="205"/>
      <c r="V462" s="205"/>
      <c r="W462" s="205"/>
      <c r="X462" s="205"/>
      <c r="Y462" s="205"/>
      <c r="Z462" s="205"/>
      <c r="AA462" s="205"/>
    </row>
    <row r="463" spans="1:27" ht="60.75" customHeight="1">
      <c r="A463" s="30" t="s">
        <v>284</v>
      </c>
      <c r="B463" s="571" t="s">
        <v>43</v>
      </c>
      <c r="C463" s="571" t="s">
        <v>44</v>
      </c>
      <c r="D463" s="571" t="s">
        <v>45</v>
      </c>
      <c r="E463" s="30" t="s">
        <v>5</v>
      </c>
      <c r="F463" s="101" t="s">
        <v>160</v>
      </c>
      <c r="G463" s="149" t="s">
        <v>41</v>
      </c>
      <c r="H463" s="404"/>
      <c r="I463" s="405"/>
      <c r="J463" s="368"/>
      <c r="K463" s="368"/>
      <c r="L463" s="368"/>
      <c r="M463" s="368"/>
      <c r="N463" s="368"/>
      <c r="O463" s="368"/>
      <c r="P463" s="368"/>
      <c r="Q463" s="223"/>
      <c r="R463" s="223"/>
      <c r="S463" s="223"/>
      <c r="T463" s="223"/>
      <c r="U463" s="205"/>
      <c r="V463" s="205"/>
      <c r="W463" s="205"/>
      <c r="X463" s="205"/>
      <c r="Y463" s="205"/>
      <c r="Z463" s="205"/>
      <c r="AA463" s="205"/>
    </row>
    <row r="464" spans="1:27" ht="16.5">
      <c r="A464" s="32">
        <v>1</v>
      </c>
      <c r="B464" s="572">
        <v>2</v>
      </c>
      <c r="C464" s="572">
        <v>3</v>
      </c>
      <c r="D464" s="572">
        <v>4</v>
      </c>
      <c r="E464" s="32" t="s">
        <v>64</v>
      </c>
      <c r="F464" s="573">
        <v>6</v>
      </c>
      <c r="G464" s="117" t="s">
        <v>65</v>
      </c>
      <c r="H464" s="406"/>
      <c r="I464" s="406"/>
      <c r="J464" s="406"/>
      <c r="K464" s="406"/>
      <c r="L464" s="406"/>
      <c r="M464" s="406"/>
      <c r="N464" s="406"/>
      <c r="O464" s="406"/>
      <c r="P464" s="406"/>
      <c r="Q464" s="244"/>
      <c r="R464" s="244"/>
      <c r="S464" s="244"/>
      <c r="T464" s="244"/>
      <c r="U464" s="205"/>
      <c r="V464" s="205"/>
      <c r="W464" s="205"/>
      <c r="X464" s="205"/>
      <c r="Y464" s="205"/>
      <c r="Z464" s="205"/>
      <c r="AA464" s="205"/>
    </row>
    <row r="465" spans="1:27" s="312" customFormat="1" ht="16.5">
      <c r="A465" s="567">
        <v>184.21000000000006</v>
      </c>
      <c r="B465" s="140">
        <v>6172.4800000000005</v>
      </c>
      <c r="C465" s="554">
        <f>B465*1890/100000</f>
        <v>116.65987200000001</v>
      </c>
      <c r="D465" s="567">
        <v>116.659872</v>
      </c>
      <c r="E465" s="574">
        <f>C465-D465</f>
        <v>0</v>
      </c>
      <c r="F465" s="42">
        <f>D465/A465</f>
        <v>0.6332982574235924</v>
      </c>
      <c r="G465" s="554">
        <f>A465-D465</f>
        <v>67.55012800000007</v>
      </c>
      <c r="H465" s="407"/>
      <c r="I465" s="407"/>
      <c r="J465" s="407"/>
      <c r="K465" s="407"/>
      <c r="L465" s="407"/>
      <c r="M465" s="407"/>
      <c r="N465" s="407"/>
      <c r="O465" s="407"/>
      <c r="P465" s="407"/>
      <c r="Q465" s="407"/>
      <c r="R465" s="407"/>
      <c r="S465" s="407"/>
      <c r="T465" s="407"/>
      <c r="U465" s="272"/>
      <c r="V465" s="272"/>
      <c r="W465" s="272"/>
      <c r="X465" s="272"/>
      <c r="Y465" s="272"/>
      <c r="Z465" s="272"/>
      <c r="AA465" s="272"/>
    </row>
    <row r="466" spans="1:27" s="312" customFormat="1" ht="15">
      <c r="A466" s="1"/>
      <c r="B466" s="1"/>
      <c r="C466" s="1"/>
      <c r="D466" s="1"/>
      <c r="E466" s="1"/>
      <c r="F466" s="7"/>
      <c r="G466" s="478"/>
      <c r="H466" s="263"/>
      <c r="I466" s="263"/>
      <c r="J466" s="265"/>
      <c r="K466" s="265"/>
      <c r="L466" s="265"/>
      <c r="M466" s="265"/>
      <c r="N466" s="265"/>
      <c r="O466" s="265"/>
      <c r="P466" s="265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  <c r="AA466" s="272"/>
    </row>
    <row r="467" spans="1:27" s="312" customFormat="1" ht="15">
      <c r="A467" s="1"/>
      <c r="B467" s="1"/>
      <c r="C467" s="1"/>
      <c r="D467" s="1"/>
      <c r="E467" s="1"/>
      <c r="F467" s="7"/>
      <c r="G467" s="478"/>
      <c r="H467" s="460"/>
      <c r="I467" s="263"/>
      <c r="J467" s="265"/>
      <c r="K467" s="265"/>
      <c r="L467" s="265"/>
      <c r="M467" s="265"/>
      <c r="N467" s="265"/>
      <c r="O467" s="265"/>
      <c r="P467" s="265"/>
      <c r="Q467" s="272"/>
      <c r="R467" s="272"/>
      <c r="S467" s="272"/>
      <c r="T467" s="272"/>
      <c r="U467" s="272"/>
      <c r="V467" s="272"/>
      <c r="W467" s="272"/>
      <c r="X467" s="272"/>
      <c r="Y467" s="272"/>
      <c r="Z467" s="272"/>
      <c r="AA467" s="272"/>
    </row>
    <row r="468" spans="1:27" s="312" customFormat="1" ht="15">
      <c r="A468" s="1"/>
      <c r="B468" s="1"/>
      <c r="C468" s="1"/>
      <c r="D468" s="1">
        <f>D465/A465</f>
        <v>0.6332982574235924</v>
      </c>
      <c r="E468" s="1"/>
      <c r="F468" s="7"/>
      <c r="G468" s="478"/>
      <c r="H468" s="460"/>
      <c r="I468" s="263"/>
      <c r="J468" s="265"/>
      <c r="K468" s="265"/>
      <c r="L468" s="265"/>
      <c r="M468" s="265"/>
      <c r="N468" s="265"/>
      <c r="O468" s="265"/>
      <c r="P468" s="265"/>
      <c r="Q468" s="272"/>
      <c r="R468" s="272"/>
      <c r="S468" s="272"/>
      <c r="T468" s="272"/>
      <c r="U468" s="272"/>
      <c r="V468" s="272"/>
      <c r="W468" s="272"/>
      <c r="X468" s="272"/>
      <c r="Y468" s="272"/>
      <c r="Z468" s="272"/>
      <c r="AA468" s="272"/>
    </row>
    <row r="469" spans="1:27" s="312" customFormat="1" ht="15">
      <c r="A469" s="1"/>
      <c r="B469" s="1"/>
      <c r="C469" s="1"/>
      <c r="D469" s="1"/>
      <c r="E469" s="1"/>
      <c r="F469" s="7"/>
      <c r="G469" s="478"/>
      <c r="H469" s="460"/>
      <c r="I469" s="263"/>
      <c r="J469" s="265"/>
      <c r="K469" s="265"/>
      <c r="L469" s="265"/>
      <c r="M469" s="265"/>
      <c r="N469" s="265"/>
      <c r="O469" s="265"/>
      <c r="P469" s="265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  <c r="AA469" s="272"/>
    </row>
    <row r="470" spans="1:27" s="312" customFormat="1" ht="15">
      <c r="A470" s="459"/>
      <c r="B470" s="459"/>
      <c r="C470" s="459"/>
      <c r="D470" s="459"/>
      <c r="E470" s="459"/>
      <c r="F470" s="463"/>
      <c r="G470" s="478"/>
      <c r="H470" s="460"/>
      <c r="I470" s="263"/>
      <c r="J470" s="265"/>
      <c r="K470" s="265"/>
      <c r="L470" s="265"/>
      <c r="M470" s="265"/>
      <c r="N470" s="265"/>
      <c r="O470" s="265"/>
      <c r="P470" s="265"/>
      <c r="Q470" s="272"/>
      <c r="R470" s="272"/>
      <c r="S470" s="272"/>
      <c r="T470" s="272"/>
      <c r="U470" s="272"/>
      <c r="V470" s="272"/>
      <c r="W470" s="272"/>
      <c r="X470" s="272"/>
      <c r="Y470" s="272"/>
      <c r="Z470" s="272"/>
      <c r="AA470" s="272"/>
    </row>
    <row r="471" spans="1:27" s="312" customFormat="1" ht="24" customHeight="1">
      <c r="A471" s="644" t="s">
        <v>239</v>
      </c>
      <c r="B471" s="644"/>
      <c r="C471" s="644"/>
      <c r="D471" s="644"/>
      <c r="E471" s="644"/>
      <c r="F471" s="463"/>
      <c r="G471" s="478"/>
      <c r="H471" s="460"/>
      <c r="I471" s="263"/>
      <c r="J471" s="265"/>
      <c r="K471" s="265"/>
      <c r="L471" s="265"/>
      <c r="M471" s="265"/>
      <c r="N471" s="265"/>
      <c r="O471" s="265"/>
      <c r="P471" s="265"/>
      <c r="Q471" s="272"/>
      <c r="R471" s="272"/>
      <c r="S471" s="272"/>
      <c r="T471" s="272"/>
      <c r="U471" s="272"/>
      <c r="V471" s="272"/>
      <c r="W471" s="272"/>
      <c r="X471" s="272"/>
      <c r="Y471" s="272"/>
      <c r="Z471" s="272"/>
      <c r="AA471" s="272"/>
    </row>
    <row r="472" spans="1:27" s="312" customFormat="1" ht="17.25">
      <c r="A472" s="440" t="s">
        <v>148</v>
      </c>
      <c r="B472" s="129"/>
      <c r="C472" s="129"/>
      <c r="D472" s="129"/>
      <c r="E472" s="129"/>
      <c r="F472" s="463"/>
      <c r="G472" s="478"/>
      <c r="H472" s="460"/>
      <c r="I472" s="263"/>
      <c r="J472" s="265"/>
      <c r="K472" s="265"/>
      <c r="L472" s="265"/>
      <c r="M472" s="265"/>
      <c r="N472" s="265"/>
      <c r="O472" s="265"/>
      <c r="P472" s="265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  <c r="AA472" s="272"/>
    </row>
    <row r="473" spans="1:27" s="312" customFormat="1" ht="17.25">
      <c r="A473" s="575" t="s">
        <v>124</v>
      </c>
      <c r="B473" s="576"/>
      <c r="C473" s="576"/>
      <c r="D473" s="576"/>
      <c r="E473" s="576"/>
      <c r="F473" s="577"/>
      <c r="G473" s="578"/>
      <c r="H473" s="578"/>
      <c r="I473" s="408"/>
      <c r="J473" s="408"/>
      <c r="K473" s="408"/>
      <c r="L473" s="408"/>
      <c r="M473" s="408"/>
      <c r="N473" s="408"/>
      <c r="O473" s="408"/>
      <c r="P473" s="408"/>
      <c r="Q473" s="409"/>
      <c r="R473" s="409"/>
      <c r="S473" s="409"/>
      <c r="T473" s="409"/>
      <c r="U473" s="272"/>
      <c r="V473" s="272"/>
      <c r="W473" s="272"/>
      <c r="X473" s="272"/>
      <c r="Y473" s="272"/>
      <c r="Z473" s="272"/>
      <c r="AA473" s="272"/>
    </row>
    <row r="474" spans="1:27" s="312" customFormat="1" ht="17.25">
      <c r="A474" s="651" t="s">
        <v>265</v>
      </c>
      <c r="B474" s="651"/>
      <c r="C474" s="651"/>
      <c r="D474" s="651"/>
      <c r="E474" s="651"/>
      <c r="F474" s="463"/>
      <c r="G474" s="579"/>
      <c r="H474" s="498"/>
      <c r="I474" s="374"/>
      <c r="J474" s="374"/>
      <c r="K474" s="374"/>
      <c r="L474" s="374"/>
      <c r="M474" s="374"/>
      <c r="N474" s="374"/>
      <c r="O474" s="374"/>
      <c r="P474" s="374"/>
      <c r="Q474" s="337"/>
      <c r="R474" s="337"/>
      <c r="S474" s="337"/>
      <c r="T474" s="337"/>
      <c r="U474" s="272"/>
      <c r="V474" s="272"/>
      <c r="W474" s="272"/>
      <c r="X474" s="272"/>
      <c r="Y474" s="272"/>
      <c r="Z474" s="272"/>
      <c r="AA474" s="272"/>
    </row>
    <row r="475" spans="1:27" s="312" customFormat="1" ht="33.75">
      <c r="A475" s="36" t="s">
        <v>23</v>
      </c>
      <c r="B475" s="36" t="s">
        <v>147</v>
      </c>
      <c r="C475" s="36" t="s">
        <v>25</v>
      </c>
      <c r="D475" s="36" t="s">
        <v>47</v>
      </c>
      <c r="E475" s="36" t="s">
        <v>48</v>
      </c>
      <c r="F475" s="463"/>
      <c r="G475" s="579"/>
      <c r="H475" s="498"/>
      <c r="I475" s="374"/>
      <c r="J475" s="374"/>
      <c r="K475" s="374"/>
      <c r="L475" s="374"/>
      <c r="M475" s="374"/>
      <c r="N475" s="374"/>
      <c r="O475" s="374"/>
      <c r="P475" s="374"/>
      <c r="Q475" s="337"/>
      <c r="R475" s="337"/>
      <c r="S475" s="337"/>
      <c r="T475" s="337"/>
      <c r="U475" s="272"/>
      <c r="V475" s="272"/>
      <c r="W475" s="272"/>
      <c r="X475" s="272"/>
      <c r="Y475" s="272"/>
      <c r="Z475" s="272"/>
      <c r="AA475" s="272"/>
    </row>
    <row r="476" spans="1:27" s="312" customFormat="1" ht="16.5">
      <c r="A476" s="649" t="s">
        <v>91</v>
      </c>
      <c r="B476" s="580" t="s">
        <v>78</v>
      </c>
      <c r="C476" s="581"/>
      <c r="D476" s="582">
        <v>962</v>
      </c>
      <c r="E476" s="583">
        <v>577.25</v>
      </c>
      <c r="F476" s="463"/>
      <c r="G476" s="579"/>
      <c r="H476" s="498"/>
      <c r="I476" s="374"/>
      <c r="J476" s="374"/>
      <c r="K476" s="374"/>
      <c r="L476" s="374"/>
      <c r="M476" s="374"/>
      <c r="N476" s="374"/>
      <c r="O476" s="374"/>
      <c r="P476" s="374"/>
      <c r="Q476" s="337"/>
      <c r="R476" s="337"/>
      <c r="S476" s="337"/>
      <c r="T476" s="337"/>
      <c r="U476" s="272"/>
      <c r="V476" s="272"/>
      <c r="W476" s="272"/>
      <c r="X476" s="272"/>
      <c r="Y476" s="272"/>
      <c r="Z476" s="272"/>
      <c r="AA476" s="272"/>
    </row>
    <row r="477" spans="1:27" s="312" customFormat="1" ht="16.5">
      <c r="A477" s="649"/>
      <c r="B477" s="580" t="s">
        <v>79</v>
      </c>
      <c r="C477" s="581"/>
      <c r="D477" s="582">
        <v>198</v>
      </c>
      <c r="E477" s="583">
        <v>118.8</v>
      </c>
      <c r="F477" s="463"/>
      <c r="G477" s="579"/>
      <c r="H477" s="499"/>
      <c r="I477" s="265"/>
      <c r="J477" s="265"/>
      <c r="K477" s="265"/>
      <c r="L477" s="265"/>
      <c r="M477" s="265"/>
      <c r="N477" s="265"/>
      <c r="O477" s="265"/>
      <c r="P477" s="265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  <c r="AA477" s="272"/>
    </row>
    <row r="478" spans="1:27" s="312" customFormat="1" ht="16.5">
      <c r="A478" s="649"/>
      <c r="B478" s="580" t="s">
        <v>80</v>
      </c>
      <c r="C478" s="584"/>
      <c r="D478" s="582">
        <v>722</v>
      </c>
      <c r="E478" s="583">
        <v>433.2</v>
      </c>
      <c r="F478" s="463"/>
      <c r="G478" s="579"/>
      <c r="H478" s="499"/>
      <c r="I478" s="265"/>
      <c r="J478" s="265"/>
      <c r="K478" s="265"/>
      <c r="L478" s="265"/>
      <c r="M478" s="265"/>
      <c r="N478" s="265"/>
      <c r="O478" s="265"/>
      <c r="P478" s="265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  <c r="AA478" s="272"/>
    </row>
    <row r="479" spans="1:27" s="312" customFormat="1" ht="16.5">
      <c r="A479" s="649"/>
      <c r="B479" s="629" t="s">
        <v>82</v>
      </c>
      <c r="C479" s="630"/>
      <c r="D479" s="631">
        <v>1002</v>
      </c>
      <c r="E479" s="619">
        <v>1991.2</v>
      </c>
      <c r="F479" s="463"/>
      <c r="G479" s="579"/>
      <c r="H479" s="499"/>
      <c r="I479" s="265"/>
      <c r="J479" s="265"/>
      <c r="K479" s="265"/>
      <c r="L479" s="265"/>
      <c r="M479" s="265"/>
      <c r="N479" s="265"/>
      <c r="O479" s="265"/>
      <c r="P479" s="265"/>
      <c r="Q479" s="272"/>
      <c r="R479" s="272"/>
      <c r="S479" s="272"/>
      <c r="T479" s="272"/>
      <c r="U479" s="272"/>
      <c r="V479" s="272"/>
      <c r="W479" s="272"/>
      <c r="X479" s="272"/>
      <c r="Y479" s="272"/>
      <c r="Z479" s="272"/>
      <c r="AA479" s="272"/>
    </row>
    <row r="480" spans="1:27" s="312" customFormat="1" ht="16.5">
      <c r="A480" s="649"/>
      <c r="B480" s="580" t="s">
        <v>134</v>
      </c>
      <c r="C480" s="581"/>
      <c r="D480" s="582">
        <v>0</v>
      </c>
      <c r="E480" s="583">
        <v>0</v>
      </c>
      <c r="F480" s="463"/>
      <c r="G480" s="579"/>
      <c r="H480" s="499"/>
      <c r="I480" s="265"/>
      <c r="J480" s="265"/>
      <c r="K480" s="265"/>
      <c r="L480" s="265"/>
      <c r="M480" s="265"/>
      <c r="N480" s="265"/>
      <c r="O480" s="265"/>
      <c r="P480" s="265"/>
      <c r="Q480" s="272"/>
      <c r="R480" s="272"/>
      <c r="S480" s="272"/>
      <c r="T480" s="272"/>
      <c r="U480" s="272"/>
      <c r="V480" s="272"/>
      <c r="W480" s="272"/>
      <c r="X480" s="272"/>
      <c r="Y480" s="272"/>
      <c r="Z480" s="272"/>
      <c r="AA480" s="272"/>
    </row>
    <row r="481" spans="1:27" s="312" customFormat="1" ht="16.5">
      <c r="A481" s="649"/>
      <c r="B481" s="580" t="s">
        <v>144</v>
      </c>
      <c r="C481" s="581"/>
      <c r="D481" s="582">
        <v>1730</v>
      </c>
      <c r="E481" s="583">
        <v>3499.54</v>
      </c>
      <c r="F481" s="463"/>
      <c r="G481" s="579"/>
      <c r="H481" s="499"/>
      <c r="I481" s="265"/>
      <c r="J481" s="265"/>
      <c r="K481" s="265"/>
      <c r="L481" s="265"/>
      <c r="M481" s="265"/>
      <c r="N481" s="265"/>
      <c r="O481" s="265"/>
      <c r="P481" s="265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  <c r="AA481" s="272"/>
    </row>
    <row r="482" spans="1:27" s="312" customFormat="1" ht="16.5">
      <c r="A482" s="649"/>
      <c r="B482" s="580" t="s">
        <v>151</v>
      </c>
      <c r="C482" s="581"/>
      <c r="D482" s="582">
        <v>0</v>
      </c>
      <c r="E482" s="583">
        <v>0</v>
      </c>
      <c r="F482" s="463"/>
      <c r="G482" s="579"/>
      <c r="H482" s="499"/>
      <c r="I482" s="265"/>
      <c r="J482" s="265"/>
      <c r="K482" s="265"/>
      <c r="L482" s="265"/>
      <c r="M482" s="265"/>
      <c r="N482" s="265"/>
      <c r="O482" s="265"/>
      <c r="P482" s="265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  <c r="AA482" s="272"/>
    </row>
    <row r="483" spans="1:27" s="312" customFormat="1" ht="16.5">
      <c r="A483" s="649"/>
      <c r="B483" s="580" t="s">
        <v>161</v>
      </c>
      <c r="C483" s="583"/>
      <c r="D483" s="583">
        <v>530</v>
      </c>
      <c r="E483" s="583">
        <v>851.33</v>
      </c>
      <c r="F483" s="463"/>
      <c r="G483" s="579"/>
      <c r="H483" s="499"/>
      <c r="I483" s="265"/>
      <c r="J483" s="265"/>
      <c r="K483" s="265"/>
      <c r="L483" s="265"/>
      <c r="M483" s="265"/>
      <c r="N483" s="265"/>
      <c r="O483" s="265"/>
      <c r="P483" s="265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  <c r="AA483" s="272"/>
    </row>
    <row r="484" spans="1:27" s="312" customFormat="1" ht="16.5">
      <c r="A484" s="649"/>
      <c r="B484" s="580" t="s">
        <v>174</v>
      </c>
      <c r="C484" s="583"/>
      <c r="D484" s="583">
        <v>160</v>
      </c>
      <c r="E484" s="583">
        <v>292.61</v>
      </c>
      <c r="F484" s="463"/>
      <c r="G484" s="579"/>
      <c r="H484" s="499"/>
      <c r="I484" s="265"/>
      <c r="J484" s="265"/>
      <c r="K484" s="265"/>
      <c r="L484" s="265"/>
      <c r="M484" s="265"/>
      <c r="N484" s="265"/>
      <c r="O484" s="265"/>
      <c r="P484" s="265"/>
      <c r="Q484" s="272"/>
      <c r="R484" s="272"/>
      <c r="S484" s="272"/>
      <c r="T484" s="272"/>
      <c r="U484" s="272"/>
      <c r="V484" s="272"/>
      <c r="W484" s="272"/>
      <c r="X484" s="272"/>
      <c r="Y484" s="272"/>
      <c r="Z484" s="272"/>
      <c r="AA484" s="272"/>
    </row>
    <row r="485" spans="1:27" s="312" customFormat="1" ht="63.75">
      <c r="A485" s="649"/>
      <c r="B485" s="580" t="s">
        <v>240</v>
      </c>
      <c r="C485" s="627" t="s">
        <v>281</v>
      </c>
      <c r="D485" s="583"/>
      <c r="E485" s="583"/>
      <c r="F485" s="628" t="s">
        <v>282</v>
      </c>
      <c r="G485" s="579"/>
      <c r="H485" s="499"/>
      <c r="I485" s="265"/>
      <c r="J485" s="265"/>
      <c r="K485" s="265"/>
      <c r="L485" s="265"/>
      <c r="M485" s="265"/>
      <c r="N485" s="265"/>
      <c r="O485" s="265"/>
      <c r="P485" s="265"/>
      <c r="Q485" s="272"/>
      <c r="R485" s="272"/>
      <c r="S485" s="272"/>
      <c r="T485" s="272"/>
      <c r="U485" s="272"/>
      <c r="V485" s="272"/>
      <c r="W485" s="272"/>
      <c r="X485" s="272"/>
      <c r="Y485" s="272"/>
      <c r="Z485" s="272"/>
      <c r="AA485" s="272"/>
    </row>
    <row r="486" spans="1:27" s="312" customFormat="1" ht="16.5">
      <c r="A486" s="649"/>
      <c r="B486" s="585" t="s">
        <v>19</v>
      </c>
      <c r="C486" s="583"/>
      <c r="D486" s="586">
        <f>SUM(D476:D485)</f>
        <v>5304</v>
      </c>
      <c r="E486" s="586">
        <f>SUM(E476:E485)</f>
        <v>7763.929999999999</v>
      </c>
      <c r="F486" s="463"/>
      <c r="G486" s="579"/>
      <c r="H486" s="499"/>
      <c r="I486" s="265"/>
      <c r="J486" s="265"/>
      <c r="K486" s="265"/>
      <c r="L486" s="265"/>
      <c r="M486" s="265"/>
      <c r="N486" s="265"/>
      <c r="O486" s="265"/>
      <c r="P486" s="265"/>
      <c r="Q486" s="272"/>
      <c r="R486" s="272"/>
      <c r="S486" s="272"/>
      <c r="T486" s="272"/>
      <c r="U486" s="272"/>
      <c r="V486" s="272"/>
      <c r="W486" s="272"/>
      <c r="X486" s="272"/>
      <c r="Y486" s="272"/>
      <c r="Z486" s="272"/>
      <c r="AA486" s="272"/>
    </row>
    <row r="487" spans="1:9" s="412" customFormat="1" ht="35.25" customHeight="1">
      <c r="A487" s="687" t="s">
        <v>278</v>
      </c>
      <c r="B487" s="687"/>
      <c r="C487" s="687"/>
      <c r="D487" s="687"/>
      <c r="E487" s="687"/>
      <c r="F487" s="687"/>
      <c r="G487" s="687"/>
      <c r="H487" s="587"/>
      <c r="I487" s="411"/>
    </row>
    <row r="488" spans="1:9" s="412" customFormat="1" ht="12.75">
      <c r="A488" s="588"/>
      <c r="B488" s="588"/>
      <c r="C488" s="588"/>
      <c r="D488" s="588"/>
      <c r="E488" s="588"/>
      <c r="F488" s="589"/>
      <c r="G488" s="587"/>
      <c r="H488" s="588"/>
      <c r="I488" s="413"/>
    </row>
    <row r="489" spans="1:27" s="312" customFormat="1" ht="17.25">
      <c r="A489" s="667" t="s">
        <v>198</v>
      </c>
      <c r="B489" s="667"/>
      <c r="C489" s="667"/>
      <c r="D489" s="667"/>
      <c r="E489" s="667"/>
      <c r="F489" s="110"/>
      <c r="G489" s="487"/>
      <c r="H489" s="460"/>
      <c r="I489" s="263"/>
      <c r="J489" s="265"/>
      <c r="K489" s="265"/>
      <c r="L489" s="265"/>
      <c r="M489" s="265"/>
      <c r="N489" s="265"/>
      <c r="O489" s="265"/>
      <c r="P489" s="265"/>
      <c r="Q489" s="272"/>
      <c r="R489" s="272"/>
      <c r="S489" s="272"/>
      <c r="T489" s="272"/>
      <c r="U489" s="272"/>
      <c r="V489" s="272"/>
      <c r="W489" s="272"/>
      <c r="X489" s="272"/>
      <c r="Y489" s="272"/>
      <c r="Z489" s="272"/>
      <c r="AA489" s="272"/>
    </row>
    <row r="490" spans="1:27" s="312" customFormat="1" ht="17.25">
      <c r="A490" s="633" t="s">
        <v>49</v>
      </c>
      <c r="B490" s="634" t="s">
        <v>50</v>
      </c>
      <c r="C490" s="634"/>
      <c r="D490" s="634" t="s">
        <v>51</v>
      </c>
      <c r="E490" s="634"/>
      <c r="F490" s="634" t="s">
        <v>52</v>
      </c>
      <c r="G490" s="634"/>
      <c r="H490" s="579"/>
      <c r="I490" s="414"/>
      <c r="J490" s="410"/>
      <c r="K490" s="410"/>
      <c r="L490" s="410"/>
      <c r="M490" s="410"/>
      <c r="N490" s="410"/>
      <c r="O490" s="410"/>
      <c r="P490" s="410"/>
      <c r="Q490" s="415"/>
      <c r="R490" s="415"/>
      <c r="S490" s="415"/>
      <c r="T490" s="415"/>
      <c r="U490" s="272"/>
      <c r="V490" s="272"/>
      <c r="W490" s="272"/>
      <c r="X490" s="272"/>
      <c r="Y490" s="272"/>
      <c r="Z490" s="272"/>
      <c r="AA490" s="272"/>
    </row>
    <row r="491" spans="1:27" s="312" customFormat="1" ht="17.25">
      <c r="A491" s="633"/>
      <c r="B491" s="452" t="s">
        <v>53</v>
      </c>
      <c r="C491" s="452" t="s">
        <v>54</v>
      </c>
      <c r="D491" s="452" t="s">
        <v>53</v>
      </c>
      <c r="E491" s="452" t="s">
        <v>54</v>
      </c>
      <c r="F491" s="590" t="s">
        <v>53</v>
      </c>
      <c r="G491" s="591" t="s">
        <v>54</v>
      </c>
      <c r="H491" s="592"/>
      <c r="I491" s="417"/>
      <c r="J491" s="416"/>
      <c r="K491" s="416"/>
      <c r="L491" s="416"/>
      <c r="M491" s="416"/>
      <c r="N491" s="416"/>
      <c r="O491" s="416"/>
      <c r="P491" s="416"/>
      <c r="Q491" s="393"/>
      <c r="R491" s="393"/>
      <c r="S491" s="393"/>
      <c r="T491" s="393"/>
      <c r="U491" s="272"/>
      <c r="V491" s="272"/>
      <c r="W491" s="272"/>
      <c r="X491" s="272"/>
      <c r="Y491" s="272"/>
      <c r="Z491" s="272"/>
      <c r="AA491" s="272"/>
    </row>
    <row r="492" spans="1:27" s="312" customFormat="1" ht="42" customHeight="1">
      <c r="A492" s="593" t="s">
        <v>241</v>
      </c>
      <c r="B492" s="594">
        <v>5304</v>
      </c>
      <c r="C492" s="131">
        <v>7763.929999999999</v>
      </c>
      <c r="D492" s="594">
        <v>5304</v>
      </c>
      <c r="E492" s="131">
        <v>7763.929999999999</v>
      </c>
      <c r="F492" s="545">
        <f>D492/B492</f>
        <v>1</v>
      </c>
      <c r="G492" s="595">
        <f>E492/C492</f>
        <v>1</v>
      </c>
      <c r="H492" s="596"/>
      <c r="I492" s="418"/>
      <c r="J492" s="418"/>
      <c r="K492" s="418"/>
      <c r="L492" s="418"/>
      <c r="M492" s="418"/>
      <c r="N492" s="418"/>
      <c r="O492" s="418"/>
      <c r="P492" s="418"/>
      <c r="Q492" s="419"/>
      <c r="R492" s="419"/>
      <c r="S492" s="419"/>
      <c r="T492" s="419"/>
      <c r="U492" s="272"/>
      <c r="V492" s="272"/>
      <c r="W492" s="272"/>
      <c r="X492" s="272"/>
      <c r="Y492" s="272"/>
      <c r="Z492" s="272"/>
      <c r="AA492" s="272"/>
    </row>
    <row r="493" spans="1:27" s="312" customFormat="1" ht="16.5">
      <c r="A493" s="597"/>
      <c r="B493" s="598"/>
      <c r="C493" s="599"/>
      <c r="D493" s="598"/>
      <c r="E493" s="599"/>
      <c r="F493" s="600"/>
      <c r="G493" s="434"/>
      <c r="H493" s="596"/>
      <c r="I493" s="418"/>
      <c r="J493" s="418"/>
      <c r="K493" s="418"/>
      <c r="L493" s="418"/>
      <c r="M493" s="418"/>
      <c r="N493" s="418"/>
      <c r="O493" s="418"/>
      <c r="P493" s="418"/>
      <c r="Q493" s="419"/>
      <c r="R493" s="419"/>
      <c r="S493" s="419"/>
      <c r="T493" s="419"/>
      <c r="U493" s="272"/>
      <c r="V493" s="272"/>
      <c r="W493" s="272"/>
      <c r="X493" s="272"/>
      <c r="Y493" s="272"/>
      <c r="Z493" s="272"/>
      <c r="AA493" s="272"/>
    </row>
    <row r="494" spans="1:27" s="312" customFormat="1" ht="18.75" customHeight="1">
      <c r="A494" s="601"/>
      <c r="B494" s="601"/>
      <c r="C494" s="601"/>
      <c r="D494" s="601"/>
      <c r="E494" s="129"/>
      <c r="F494" s="110"/>
      <c r="G494" s="478"/>
      <c r="H494" s="263"/>
      <c r="I494" s="263"/>
      <c r="J494" s="265"/>
      <c r="K494" s="265"/>
      <c r="L494" s="265"/>
      <c r="M494" s="265"/>
      <c r="N494" s="265"/>
      <c r="O494" s="265"/>
      <c r="P494" s="265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  <c r="AA494" s="272"/>
    </row>
    <row r="495" spans="1:27" s="312" customFormat="1" ht="17.25">
      <c r="A495" s="440" t="s">
        <v>125</v>
      </c>
      <c r="B495" s="129"/>
      <c r="C495" s="129"/>
      <c r="D495" s="129"/>
      <c r="E495" s="129"/>
      <c r="F495" s="110"/>
      <c r="G495" s="478"/>
      <c r="H495" s="263"/>
      <c r="I495" s="263"/>
      <c r="J495" s="265"/>
      <c r="K495" s="265"/>
      <c r="L495" s="265"/>
      <c r="M495" s="265"/>
      <c r="N495" s="265"/>
      <c r="O495" s="265"/>
      <c r="P495" s="265"/>
      <c r="Q495" s="272"/>
      <c r="R495" s="272"/>
      <c r="S495" s="272"/>
      <c r="T495" s="272"/>
      <c r="U495" s="272"/>
      <c r="V495" s="272"/>
      <c r="W495" s="272"/>
      <c r="X495" s="272"/>
      <c r="Y495" s="272"/>
      <c r="Z495" s="272"/>
      <c r="AA495" s="272"/>
    </row>
    <row r="496" spans="1:27" s="312" customFormat="1" ht="17.25">
      <c r="A496" s="440"/>
      <c r="B496" s="129"/>
      <c r="C496" s="129"/>
      <c r="D496" s="129"/>
      <c r="E496" s="129"/>
      <c r="F496" s="110"/>
      <c r="G496" s="478"/>
      <c r="H496" s="263"/>
      <c r="I496" s="263"/>
      <c r="J496" s="265"/>
      <c r="K496" s="265"/>
      <c r="L496" s="265"/>
      <c r="M496" s="265"/>
      <c r="N496" s="265"/>
      <c r="O496" s="265"/>
      <c r="P496" s="265"/>
      <c r="Q496" s="272"/>
      <c r="R496" s="272"/>
      <c r="S496" s="272"/>
      <c r="T496" s="272"/>
      <c r="U496" s="272"/>
      <c r="V496" s="272"/>
      <c r="W496" s="272"/>
      <c r="X496" s="272"/>
      <c r="Y496" s="272"/>
      <c r="Z496" s="272"/>
      <c r="AA496" s="272"/>
    </row>
    <row r="497" spans="1:27" s="312" customFormat="1" ht="41.25" customHeight="1">
      <c r="A497" s="637" t="s">
        <v>199</v>
      </c>
      <c r="B497" s="637"/>
      <c r="C497" s="637" t="s">
        <v>279</v>
      </c>
      <c r="D497" s="637"/>
      <c r="E497" s="637" t="s">
        <v>55</v>
      </c>
      <c r="F497" s="637"/>
      <c r="G497" s="478"/>
      <c r="H497" s="263"/>
      <c r="I497" s="263"/>
      <c r="J497" s="265"/>
      <c r="K497" s="265"/>
      <c r="L497" s="265"/>
      <c r="M497" s="265"/>
      <c r="N497" s="265"/>
      <c r="O497" s="265"/>
      <c r="P497" s="265"/>
      <c r="Q497" s="272"/>
      <c r="R497" s="272"/>
      <c r="S497" s="272"/>
      <c r="T497" s="272"/>
      <c r="U497" s="272"/>
      <c r="V497" s="272"/>
      <c r="W497" s="272"/>
      <c r="X497" s="272"/>
      <c r="Y497" s="272"/>
      <c r="Z497" s="272"/>
      <c r="AA497" s="272"/>
    </row>
    <row r="498" spans="1:27" s="312" customFormat="1" ht="33" customHeight="1">
      <c r="A498" s="37" t="s">
        <v>53</v>
      </c>
      <c r="B498" s="37" t="s">
        <v>56</v>
      </c>
      <c r="C498" s="37" t="s">
        <v>53</v>
      </c>
      <c r="D498" s="37" t="s">
        <v>56</v>
      </c>
      <c r="E498" s="37" t="s">
        <v>53</v>
      </c>
      <c r="F498" s="602" t="s">
        <v>172</v>
      </c>
      <c r="G498" s="478"/>
      <c r="H498" s="263"/>
      <c r="I498" s="263"/>
      <c r="J498" s="265"/>
      <c r="K498" s="265"/>
      <c r="L498" s="265"/>
      <c r="M498" s="265"/>
      <c r="N498" s="265"/>
      <c r="O498" s="265"/>
      <c r="P498" s="265"/>
      <c r="Q498" s="272"/>
      <c r="R498" s="272"/>
      <c r="S498" s="272"/>
      <c r="T498" s="272"/>
      <c r="U498" s="272"/>
      <c r="V498" s="272"/>
      <c r="W498" s="272"/>
      <c r="X498" s="272"/>
      <c r="Y498" s="272"/>
      <c r="Z498" s="272"/>
      <c r="AA498" s="272"/>
    </row>
    <row r="499" spans="1:27" s="312" customFormat="1" ht="16.5">
      <c r="A499" s="538">
        <v>1</v>
      </c>
      <c r="B499" s="538">
        <v>2</v>
      </c>
      <c r="C499" s="538">
        <v>3</v>
      </c>
      <c r="D499" s="538">
        <v>4</v>
      </c>
      <c r="E499" s="538">
        <v>5</v>
      </c>
      <c r="F499" s="585">
        <v>6</v>
      </c>
      <c r="G499" s="478"/>
      <c r="H499" s="263"/>
      <c r="I499" s="263"/>
      <c r="J499" s="265"/>
      <c r="K499" s="265"/>
      <c r="L499" s="265"/>
      <c r="M499" s="265"/>
      <c r="N499" s="265"/>
      <c r="O499" s="265"/>
      <c r="P499" s="265"/>
      <c r="Q499" s="272"/>
      <c r="R499" s="272"/>
      <c r="S499" s="272"/>
      <c r="T499" s="272"/>
      <c r="U499" s="272"/>
      <c r="V499" s="272"/>
      <c r="W499" s="272"/>
      <c r="X499" s="272"/>
      <c r="Y499" s="272"/>
      <c r="Z499" s="272"/>
      <c r="AA499" s="272"/>
    </row>
    <row r="500" spans="1:27" s="312" customFormat="1" ht="15.75">
      <c r="A500" s="594">
        <v>5304</v>
      </c>
      <c r="B500" s="131">
        <v>7763.929999999999</v>
      </c>
      <c r="C500" s="594">
        <v>5304</v>
      </c>
      <c r="D500" s="131">
        <v>7763.929999999999</v>
      </c>
      <c r="E500" s="595">
        <f>C500/A500</f>
        <v>1</v>
      </c>
      <c r="F500" s="545">
        <f>D500/B500</f>
        <v>1</v>
      </c>
      <c r="G500" s="478"/>
      <c r="H500" s="263"/>
      <c r="I500" s="263"/>
      <c r="J500" s="265"/>
      <c r="K500" s="265"/>
      <c r="L500" s="265"/>
      <c r="M500" s="265"/>
      <c r="N500" s="265"/>
      <c r="O500" s="265"/>
      <c r="P500" s="265"/>
      <c r="Q500" s="265"/>
      <c r="R500" s="265"/>
      <c r="S500" s="265"/>
      <c r="T500" s="272"/>
      <c r="U500" s="272"/>
      <c r="V500" s="272"/>
      <c r="W500" s="272"/>
      <c r="X500" s="272"/>
      <c r="Y500" s="272"/>
      <c r="Z500" s="272"/>
      <c r="AA500" s="272"/>
    </row>
    <row r="501" spans="1:27" s="312" customFormat="1" ht="17.25">
      <c r="A501" s="601" t="s">
        <v>164</v>
      </c>
      <c r="B501" s="603"/>
      <c r="C501" s="604"/>
      <c r="D501" s="603"/>
      <c r="E501" s="605"/>
      <c r="F501" s="606"/>
      <c r="G501" s="478"/>
      <c r="H501" s="263"/>
      <c r="I501" s="263"/>
      <c r="J501" s="265"/>
      <c r="K501" s="265"/>
      <c r="L501" s="265"/>
      <c r="M501" s="265"/>
      <c r="N501" s="265"/>
      <c r="O501" s="265"/>
      <c r="P501" s="265"/>
      <c r="Q501" s="265"/>
      <c r="R501" s="265"/>
      <c r="S501" s="265"/>
      <c r="T501" s="272"/>
      <c r="U501" s="272"/>
      <c r="V501" s="272"/>
      <c r="W501" s="272"/>
      <c r="X501" s="272"/>
      <c r="Y501" s="272"/>
      <c r="Z501" s="272"/>
      <c r="AA501" s="272"/>
    </row>
    <row r="502" spans="1:27" s="312" customFormat="1" ht="17.25">
      <c r="A502" s="607" t="s">
        <v>126</v>
      </c>
      <c r="B502" s="129"/>
      <c r="C502" s="129"/>
      <c r="D502" s="608"/>
      <c r="E502" s="608"/>
      <c r="F502" s="609"/>
      <c r="G502" s="262"/>
      <c r="H502" s="263"/>
      <c r="I502" s="263"/>
      <c r="J502" s="265"/>
      <c r="K502" s="265"/>
      <c r="L502" s="265"/>
      <c r="M502" s="265"/>
      <c r="N502" s="265"/>
      <c r="O502" s="265"/>
      <c r="P502" s="265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  <c r="AA502" s="272"/>
    </row>
    <row r="503" spans="1:27" s="312" customFormat="1" ht="17.25">
      <c r="A503" s="607"/>
      <c r="B503" s="129"/>
      <c r="C503" s="129"/>
      <c r="D503" s="608"/>
      <c r="E503" s="608"/>
      <c r="F503" s="609"/>
      <c r="G503" s="262"/>
      <c r="H503" s="263"/>
      <c r="I503" s="263"/>
      <c r="J503" s="265"/>
      <c r="K503" s="265"/>
      <c r="L503" s="265"/>
      <c r="M503" s="265"/>
      <c r="N503" s="265"/>
      <c r="O503" s="265"/>
      <c r="P503" s="265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  <c r="AA503" s="272"/>
    </row>
    <row r="504" spans="1:27" s="312" customFormat="1" ht="17.25">
      <c r="A504" s="575" t="s">
        <v>127</v>
      </c>
      <c r="B504" s="129"/>
      <c r="C504" s="129"/>
      <c r="D504" s="608"/>
      <c r="E504" s="608"/>
      <c r="F504" s="609"/>
      <c r="G504" s="262"/>
      <c r="H504" s="263"/>
      <c r="I504" s="263"/>
      <c r="J504" s="265"/>
      <c r="K504" s="265"/>
      <c r="L504" s="265"/>
      <c r="M504" s="265"/>
      <c r="N504" s="265"/>
      <c r="O504" s="265"/>
      <c r="P504" s="265"/>
      <c r="Q504" s="272"/>
      <c r="R504" s="272"/>
      <c r="S504" s="272"/>
      <c r="T504" s="272"/>
      <c r="U504" s="272"/>
      <c r="V504" s="272"/>
      <c r="W504" s="272"/>
      <c r="X504" s="272"/>
      <c r="Y504" s="272"/>
      <c r="Z504" s="272"/>
      <c r="AA504" s="272"/>
    </row>
    <row r="505" spans="1:27" s="312" customFormat="1" ht="17.25">
      <c r="A505" s="610"/>
      <c r="B505" s="611"/>
      <c r="C505" s="576"/>
      <c r="D505" s="576"/>
      <c r="E505" s="576"/>
      <c r="F505" s="612"/>
      <c r="G505" s="408"/>
      <c r="H505" s="408"/>
      <c r="I505" s="408"/>
      <c r="J505" s="408"/>
      <c r="K505" s="408"/>
      <c r="L505" s="408"/>
      <c r="M505" s="408"/>
      <c r="N505" s="408"/>
      <c r="O505" s="408"/>
      <c r="P505" s="408"/>
      <c r="Q505" s="409"/>
      <c r="R505" s="409"/>
      <c r="S505" s="409"/>
      <c r="T505" s="409"/>
      <c r="U505" s="272"/>
      <c r="V505" s="272"/>
      <c r="W505" s="272"/>
      <c r="X505" s="272"/>
      <c r="Y505" s="272"/>
      <c r="Z505" s="272"/>
      <c r="AA505" s="272"/>
    </row>
    <row r="506" spans="1:27" s="312" customFormat="1" ht="17.25">
      <c r="A506" s="651" t="s">
        <v>200</v>
      </c>
      <c r="B506" s="651"/>
      <c r="C506" s="651"/>
      <c r="D506" s="651"/>
      <c r="E506" s="651"/>
      <c r="F506" s="651"/>
      <c r="G506" s="410"/>
      <c r="H506" s="374"/>
      <c r="I506" s="374"/>
      <c r="J506" s="374"/>
      <c r="K506" s="374"/>
      <c r="L506" s="374"/>
      <c r="M506" s="374"/>
      <c r="N506" s="374"/>
      <c r="O506" s="374"/>
      <c r="P506" s="374"/>
      <c r="Q506" s="337"/>
      <c r="R506" s="337"/>
      <c r="S506" s="337"/>
      <c r="T506" s="337"/>
      <c r="U506" s="272"/>
      <c r="V506" s="272"/>
      <c r="W506" s="272"/>
      <c r="X506" s="272"/>
      <c r="Y506" s="272"/>
      <c r="Z506" s="272"/>
      <c r="AA506" s="272"/>
    </row>
    <row r="507" spans="1:27" s="312" customFormat="1" ht="40.5" customHeight="1">
      <c r="A507" s="30" t="s">
        <v>23</v>
      </c>
      <c r="B507" s="30" t="s">
        <v>24</v>
      </c>
      <c r="C507" s="30" t="s">
        <v>25</v>
      </c>
      <c r="D507" s="30" t="s">
        <v>162</v>
      </c>
      <c r="E507" s="30" t="s">
        <v>163</v>
      </c>
      <c r="F507" s="101" t="s">
        <v>165</v>
      </c>
      <c r="G507" s="410"/>
      <c r="H507" s="374"/>
      <c r="I507" s="374"/>
      <c r="J507" s="671"/>
      <c r="K507" s="671"/>
      <c r="L507" s="374"/>
      <c r="M507" s="374"/>
      <c r="N507" s="374"/>
      <c r="O507" s="374"/>
      <c r="P507" s="374"/>
      <c r="Q507" s="337"/>
      <c r="R507" s="337"/>
      <c r="S507" s="337"/>
      <c r="T507" s="337"/>
      <c r="U507" s="272"/>
      <c r="V507" s="272"/>
      <c r="W507" s="272"/>
      <c r="X507" s="272"/>
      <c r="Y507" s="272"/>
      <c r="Z507" s="272"/>
      <c r="AA507" s="272"/>
    </row>
    <row r="508" spans="1:27" s="312" customFormat="1" ht="16.5">
      <c r="A508" s="632" t="s">
        <v>92</v>
      </c>
      <c r="B508" s="613" t="s">
        <v>78</v>
      </c>
      <c r="C508" s="614"/>
      <c r="D508" s="583">
        <v>1978</v>
      </c>
      <c r="E508" s="615"/>
      <c r="F508" s="615">
        <v>98.9</v>
      </c>
      <c r="G508" s="410"/>
      <c r="H508" s="265"/>
      <c r="I508" s="265"/>
      <c r="J508" s="671"/>
      <c r="K508" s="671"/>
      <c r="L508" s="265"/>
      <c r="M508" s="265"/>
      <c r="N508" s="265"/>
      <c r="O508" s="265"/>
      <c r="P508" s="265"/>
      <c r="Q508" s="272"/>
      <c r="R508" s="272"/>
      <c r="S508" s="272"/>
      <c r="T508" s="272"/>
      <c r="U508" s="272"/>
      <c r="V508" s="272"/>
      <c r="W508" s="272"/>
      <c r="X508" s="272"/>
      <c r="Y508" s="272"/>
      <c r="Z508" s="272"/>
      <c r="AA508" s="272"/>
    </row>
    <row r="509" spans="1:27" s="312" customFormat="1" ht="16.5">
      <c r="A509" s="632"/>
      <c r="B509" s="613" t="s">
        <v>79</v>
      </c>
      <c r="C509" s="614"/>
      <c r="D509" s="583">
        <v>1786</v>
      </c>
      <c r="E509" s="615"/>
      <c r="F509" s="581">
        <v>89.3</v>
      </c>
      <c r="G509" s="410"/>
      <c r="H509" s="265"/>
      <c r="I509" s="265"/>
      <c r="J509" s="671"/>
      <c r="K509" s="671"/>
      <c r="L509" s="265"/>
      <c r="M509" s="265"/>
      <c r="N509" s="265"/>
      <c r="O509" s="265"/>
      <c r="P509" s="265"/>
      <c r="Q509" s="272"/>
      <c r="R509" s="272"/>
      <c r="S509" s="272"/>
      <c r="T509" s="272"/>
      <c r="U509" s="272"/>
      <c r="V509" s="272"/>
      <c r="W509" s="272"/>
      <c r="X509" s="272"/>
      <c r="Y509" s="272"/>
      <c r="Z509" s="272"/>
      <c r="AA509" s="272"/>
    </row>
    <row r="510" spans="1:27" s="312" customFormat="1" ht="16.5">
      <c r="A510" s="632"/>
      <c r="B510" s="613" t="s">
        <v>80</v>
      </c>
      <c r="C510" s="614"/>
      <c r="D510" s="583">
        <v>0</v>
      </c>
      <c r="E510" s="615"/>
      <c r="F510" s="581">
        <v>0</v>
      </c>
      <c r="G510" s="410"/>
      <c r="H510" s="265"/>
      <c r="I510" s="265"/>
      <c r="J510" s="671"/>
      <c r="K510" s="671"/>
      <c r="L510" s="265"/>
      <c r="M510" s="265"/>
      <c r="N510" s="265"/>
      <c r="O510" s="265"/>
      <c r="P510" s="265"/>
      <c r="Q510" s="272"/>
      <c r="R510" s="272"/>
      <c r="S510" s="272"/>
      <c r="T510" s="272"/>
      <c r="U510" s="272"/>
      <c r="V510" s="272"/>
      <c r="W510" s="272"/>
      <c r="X510" s="272"/>
      <c r="Y510" s="272"/>
      <c r="Z510" s="272"/>
      <c r="AA510" s="272"/>
    </row>
    <row r="511" spans="1:27" s="312" customFormat="1" ht="16.5">
      <c r="A511" s="632"/>
      <c r="B511" s="613" t="s">
        <v>82</v>
      </c>
      <c r="C511" s="614"/>
      <c r="D511" s="583">
        <v>1535</v>
      </c>
      <c r="E511" s="583"/>
      <c r="F511" s="581">
        <v>76.75</v>
      </c>
      <c r="G511" s="410"/>
      <c r="H511" s="265"/>
      <c r="I511" s="265">
        <f>1999+531</f>
        <v>2530</v>
      </c>
      <c r="J511" s="671"/>
      <c r="K511" s="671"/>
      <c r="L511" s="265"/>
      <c r="M511" s="265"/>
      <c r="N511" s="265"/>
      <c r="O511" s="265"/>
      <c r="P511" s="265"/>
      <c r="Q511" s="272"/>
      <c r="R511" s="272"/>
      <c r="S511" s="272"/>
      <c r="T511" s="272"/>
      <c r="U511" s="272"/>
      <c r="V511" s="272"/>
      <c r="W511" s="272"/>
      <c r="X511" s="272"/>
      <c r="Y511" s="272"/>
      <c r="Z511" s="272"/>
      <c r="AA511" s="272"/>
    </row>
    <row r="512" spans="1:27" s="312" customFormat="1" ht="16.5">
      <c r="A512" s="632"/>
      <c r="B512" s="613" t="s">
        <v>134</v>
      </c>
      <c r="C512" s="616"/>
      <c r="D512" s="583">
        <v>330</v>
      </c>
      <c r="E512" s="583">
        <v>0</v>
      </c>
      <c r="F512" s="581">
        <v>16.5</v>
      </c>
      <c r="G512" s="410"/>
      <c r="H512" s="265"/>
      <c r="I512" s="265"/>
      <c r="J512" s="671"/>
      <c r="K512" s="671"/>
      <c r="L512" s="265"/>
      <c r="M512" s="265"/>
      <c r="N512" s="265"/>
      <c r="O512" s="265"/>
      <c r="P512" s="265"/>
      <c r="Q512" s="272"/>
      <c r="R512" s="272"/>
      <c r="S512" s="272"/>
      <c r="T512" s="272"/>
      <c r="U512" s="272"/>
      <c r="V512" s="272"/>
      <c r="W512" s="272"/>
      <c r="X512" s="272"/>
      <c r="Y512" s="272"/>
      <c r="Z512" s="272"/>
      <c r="AA512" s="272"/>
    </row>
    <row r="513" spans="1:27" s="312" customFormat="1" ht="16.5">
      <c r="A513" s="632"/>
      <c r="B513" s="613" t="s">
        <v>135</v>
      </c>
      <c r="C513" s="614"/>
      <c r="D513" s="583">
        <v>881</v>
      </c>
      <c r="E513" s="583">
        <v>0</v>
      </c>
      <c r="F513" s="581">
        <v>44.05</v>
      </c>
      <c r="G513" s="410"/>
      <c r="H513" s="265"/>
      <c r="I513" s="265"/>
      <c r="J513" s="671"/>
      <c r="K513" s="671"/>
      <c r="L513" s="265"/>
      <c r="M513" s="265"/>
      <c r="N513" s="265"/>
      <c r="O513" s="265"/>
      <c r="P513" s="265"/>
      <c r="Q513" s="272"/>
      <c r="R513" s="272"/>
      <c r="S513" s="272"/>
      <c r="T513" s="272"/>
      <c r="U513" s="272"/>
      <c r="V513" s="272"/>
      <c r="W513" s="272"/>
      <c r="X513" s="272"/>
      <c r="Y513" s="272"/>
      <c r="Z513" s="272"/>
      <c r="AA513" s="272"/>
    </row>
    <row r="514" spans="1:27" s="312" customFormat="1" ht="16.5">
      <c r="A514" s="632"/>
      <c r="B514" s="613" t="s">
        <v>151</v>
      </c>
      <c r="C514" s="614"/>
      <c r="D514" s="583">
        <v>21</v>
      </c>
      <c r="E514" s="583">
        <v>1978</v>
      </c>
      <c r="F514" s="615">
        <v>99.95</v>
      </c>
      <c r="G514" s="410"/>
      <c r="H514" s="265"/>
      <c r="I514" s="265"/>
      <c r="J514" s="265"/>
      <c r="K514" s="265"/>
      <c r="L514" s="265"/>
      <c r="M514" s="265"/>
      <c r="N514" s="265"/>
      <c r="O514" s="265"/>
      <c r="P514" s="265"/>
      <c r="Q514" s="272"/>
      <c r="R514" s="272"/>
      <c r="S514" s="272"/>
      <c r="T514" s="272"/>
      <c r="U514" s="272"/>
      <c r="V514" s="272"/>
      <c r="W514" s="272"/>
      <c r="X514" s="272"/>
      <c r="Y514" s="272"/>
      <c r="Z514" s="272"/>
      <c r="AA514" s="272"/>
    </row>
    <row r="515" spans="1:27" s="312" customFormat="1" ht="16.5">
      <c r="A515" s="632"/>
      <c r="B515" s="617" t="s">
        <v>161</v>
      </c>
      <c r="C515" s="614"/>
      <c r="D515" s="583">
        <v>0</v>
      </c>
      <c r="E515" s="583">
        <v>531</v>
      </c>
      <c r="F515" s="581">
        <v>26.55</v>
      </c>
      <c r="G515" s="410" t="s">
        <v>182</v>
      </c>
      <c r="J515" s="265"/>
      <c r="K515" s="265"/>
      <c r="L515" s="265"/>
      <c r="M515" s="265"/>
      <c r="N515" s="265"/>
      <c r="O515" s="265"/>
      <c r="P515" s="265"/>
      <c r="Q515" s="272"/>
      <c r="R515" s="272"/>
      <c r="S515" s="272"/>
      <c r="T515" s="272"/>
      <c r="U515" s="272"/>
      <c r="V515" s="272"/>
      <c r="W515" s="272"/>
      <c r="X515" s="272"/>
      <c r="Y515" s="272"/>
      <c r="Z515" s="272"/>
      <c r="AA515" s="272"/>
    </row>
    <row r="516" spans="1:27" s="312" customFormat="1" ht="16.5">
      <c r="A516" s="632"/>
      <c r="B516" s="618" t="s">
        <v>174</v>
      </c>
      <c r="C516" s="614"/>
      <c r="D516" s="619">
        <v>88</v>
      </c>
      <c r="E516" s="619">
        <v>1255</v>
      </c>
      <c r="F516" s="581">
        <v>67.15</v>
      </c>
      <c r="G516" s="410" t="s">
        <v>182</v>
      </c>
      <c r="I516" s="312">
        <f>D522+E522</f>
        <v>14124</v>
      </c>
      <c r="J516" s="265"/>
      <c r="K516" s="265"/>
      <c r="L516" s="265"/>
      <c r="M516" s="265"/>
      <c r="N516" s="265"/>
      <c r="O516" s="265"/>
      <c r="P516" s="265"/>
      <c r="Q516" s="272"/>
      <c r="R516" s="272"/>
      <c r="S516" s="272"/>
      <c r="T516" s="272"/>
      <c r="U516" s="272"/>
      <c r="V516" s="272"/>
      <c r="W516" s="272"/>
      <c r="X516" s="272"/>
      <c r="Y516" s="272"/>
      <c r="Z516" s="272"/>
      <c r="AA516" s="272"/>
    </row>
    <row r="517" spans="1:27" s="312" customFormat="1" ht="16.5">
      <c r="A517" s="632"/>
      <c r="B517" s="613" t="s">
        <v>181</v>
      </c>
      <c r="C517" s="614"/>
      <c r="D517" s="583">
        <v>0</v>
      </c>
      <c r="E517" s="583">
        <v>0</v>
      </c>
      <c r="F517" s="581"/>
      <c r="G517" s="410"/>
      <c r="H517" s="312">
        <f>E514+D514</f>
        <v>1999</v>
      </c>
      <c r="J517" s="265"/>
      <c r="K517" s="265"/>
      <c r="L517" s="265"/>
      <c r="M517" s="265"/>
      <c r="N517" s="265"/>
      <c r="O517" s="265"/>
      <c r="P517" s="265"/>
      <c r="Q517" s="272"/>
      <c r="R517" s="272"/>
      <c r="S517" s="272"/>
      <c r="T517" s="272"/>
      <c r="U517" s="272"/>
      <c r="V517" s="272"/>
      <c r="W517" s="272"/>
      <c r="X517" s="272"/>
      <c r="Y517" s="272"/>
      <c r="Z517" s="272"/>
      <c r="AA517" s="272"/>
    </row>
    <row r="518" spans="1:27" s="312" customFormat="1" ht="16.5">
      <c r="A518" s="632"/>
      <c r="B518" s="613" t="s">
        <v>180</v>
      </c>
      <c r="C518" s="614"/>
      <c r="D518" s="583">
        <v>0</v>
      </c>
      <c r="E518" s="583">
        <v>298</v>
      </c>
      <c r="F518" s="581">
        <f>298*5000/100000</f>
        <v>14.9</v>
      </c>
      <c r="G518" s="410"/>
      <c r="J518" s="265"/>
      <c r="K518" s="265"/>
      <c r="L518" s="265"/>
      <c r="M518" s="265"/>
      <c r="N518" s="265"/>
      <c r="O518" s="265"/>
      <c r="P518" s="265"/>
      <c r="Q518" s="272"/>
      <c r="R518" s="272"/>
      <c r="S518" s="272"/>
      <c r="T518" s="272"/>
      <c r="U518" s="272"/>
      <c r="V518" s="272"/>
      <c r="W518" s="272"/>
      <c r="X518" s="272"/>
      <c r="Y518" s="272"/>
      <c r="Z518" s="272"/>
      <c r="AA518" s="272"/>
    </row>
    <row r="519" spans="1:27" s="312" customFormat="1" ht="16.5">
      <c r="A519" s="632"/>
      <c r="B519" s="613" t="s">
        <v>203</v>
      </c>
      <c r="C519" s="614"/>
      <c r="D519" s="583">
        <v>0</v>
      </c>
      <c r="E519" s="583">
        <v>881</v>
      </c>
      <c r="F519" s="581">
        <v>44.05</v>
      </c>
      <c r="G519" s="410"/>
      <c r="J519" s="265"/>
      <c r="K519" s="265"/>
      <c r="L519" s="265"/>
      <c r="M519" s="265"/>
      <c r="N519" s="265"/>
      <c r="O519" s="265"/>
      <c r="P519" s="265"/>
      <c r="Q519" s="272"/>
      <c r="R519" s="272"/>
      <c r="S519" s="272"/>
      <c r="T519" s="272"/>
      <c r="U519" s="272"/>
      <c r="V519" s="272"/>
      <c r="W519" s="272"/>
      <c r="X519" s="272"/>
      <c r="Y519" s="272"/>
      <c r="Z519" s="272"/>
      <c r="AA519" s="272"/>
    </row>
    <row r="520" spans="1:27" s="312" customFormat="1" ht="79.5">
      <c r="A520" s="632"/>
      <c r="B520" s="613" t="s">
        <v>240</v>
      </c>
      <c r="C520" s="614"/>
      <c r="D520" s="583"/>
      <c r="E520" s="583"/>
      <c r="F520" s="620" t="s">
        <v>204</v>
      </c>
      <c r="G520" s="410"/>
      <c r="I520" s="312">
        <f>1999*5000/100000</f>
        <v>99.95</v>
      </c>
      <c r="J520" s="265"/>
      <c r="K520" s="265"/>
      <c r="L520" s="265"/>
      <c r="M520" s="265"/>
      <c r="N520" s="265"/>
      <c r="O520" s="265"/>
      <c r="P520" s="265"/>
      <c r="Q520" s="272"/>
      <c r="R520" s="272"/>
      <c r="S520" s="272"/>
      <c r="T520" s="272"/>
      <c r="U520" s="272"/>
      <c r="V520" s="272"/>
      <c r="W520" s="272"/>
      <c r="X520" s="272"/>
      <c r="Y520" s="272"/>
      <c r="Z520" s="272"/>
      <c r="AA520" s="272"/>
    </row>
    <row r="521" spans="1:27" s="312" customFormat="1" ht="114.75" customHeight="1">
      <c r="A521" s="632"/>
      <c r="B521" s="613" t="s">
        <v>240</v>
      </c>
      <c r="C521" s="626" t="s">
        <v>283</v>
      </c>
      <c r="D521" s="583">
        <v>32</v>
      </c>
      <c r="E521" s="583">
        <v>2530</v>
      </c>
      <c r="F521" s="620"/>
      <c r="G521" s="420"/>
      <c r="J521" s="265"/>
      <c r="K521" s="265"/>
      <c r="L521" s="265"/>
      <c r="M521" s="265"/>
      <c r="N521" s="265"/>
      <c r="O521" s="265"/>
      <c r="P521" s="265"/>
      <c r="Q521" s="272"/>
      <c r="R521" s="272"/>
      <c r="S521" s="272"/>
      <c r="T521" s="272"/>
      <c r="U521" s="272"/>
      <c r="V521" s="272"/>
      <c r="W521" s="272"/>
      <c r="X521" s="272"/>
      <c r="Y521" s="272"/>
      <c r="Z521" s="272"/>
      <c r="AA521" s="272"/>
    </row>
    <row r="522" spans="1:27" s="312" customFormat="1" ht="16.5">
      <c r="A522" s="632"/>
      <c r="B522" s="585" t="s">
        <v>19</v>
      </c>
      <c r="C522" s="613"/>
      <c r="D522" s="549">
        <f>SUM(D508:D521)</f>
        <v>6651</v>
      </c>
      <c r="E522" s="549">
        <v>7473</v>
      </c>
      <c r="F522" s="150">
        <f>SUM(F508:F520)</f>
        <v>578.0999999999999</v>
      </c>
      <c r="G522" s="410"/>
      <c r="H522" s="265"/>
      <c r="I522" s="265">
        <f>D522*5000/100000</f>
        <v>332.55</v>
      </c>
      <c r="J522" s="265"/>
      <c r="K522" s="265"/>
      <c r="L522" s="265"/>
      <c r="M522" s="265"/>
      <c r="N522" s="265"/>
      <c r="O522" s="265"/>
      <c r="P522" s="265"/>
      <c r="Q522" s="272"/>
      <c r="R522" s="272"/>
      <c r="S522" s="272"/>
      <c r="T522" s="272"/>
      <c r="U522" s="272"/>
      <c r="V522" s="272"/>
      <c r="W522" s="272"/>
      <c r="X522" s="272"/>
      <c r="Y522" s="272"/>
      <c r="Z522" s="272"/>
      <c r="AA522" s="272"/>
    </row>
    <row r="523" spans="1:27" s="312" customFormat="1" ht="15">
      <c r="A523" s="636"/>
      <c r="B523" s="636"/>
      <c r="C523" s="636"/>
      <c r="D523" s="636"/>
      <c r="E523" s="636"/>
      <c r="F523" s="636"/>
      <c r="G523" s="262"/>
      <c r="H523" s="263"/>
      <c r="I523" s="263"/>
      <c r="J523" s="265"/>
      <c r="K523" s="265"/>
      <c r="L523" s="265"/>
      <c r="M523" s="265"/>
      <c r="N523" s="265"/>
      <c r="O523" s="265"/>
      <c r="P523" s="265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  <c r="AA523" s="272"/>
    </row>
    <row r="524" spans="1:27" s="312" customFormat="1" ht="15">
      <c r="A524" s="421"/>
      <c r="D524" s="422"/>
      <c r="F524" s="347"/>
      <c r="G524" s="262"/>
      <c r="H524" s="263"/>
      <c r="I524" s="263">
        <f>E522*5000/100000</f>
        <v>373.65</v>
      </c>
      <c r="J524" s="265"/>
      <c r="K524" s="265"/>
      <c r="L524" s="265"/>
      <c r="M524" s="265"/>
      <c r="N524" s="265"/>
      <c r="O524" s="265"/>
      <c r="P524" s="265"/>
      <c r="Q524" s="272"/>
      <c r="R524" s="272"/>
      <c r="S524" s="272"/>
      <c r="T524" s="272"/>
      <c r="U524" s="272"/>
      <c r="V524" s="272"/>
      <c r="W524" s="272"/>
      <c r="X524" s="272"/>
      <c r="Y524" s="272"/>
      <c r="Z524" s="272"/>
      <c r="AA524" s="272"/>
    </row>
    <row r="525" spans="1:27" s="312" customFormat="1" ht="17.25">
      <c r="A525" s="635" t="s">
        <v>201</v>
      </c>
      <c r="B525" s="635"/>
      <c r="C525" s="635"/>
      <c r="D525" s="635"/>
      <c r="E525" s="635"/>
      <c r="F525" s="110"/>
      <c r="G525" s="487"/>
      <c r="H525" s="263"/>
      <c r="I525" s="263">
        <f>I522+I524</f>
        <v>706.2</v>
      </c>
      <c r="J525" s="265"/>
      <c r="K525" s="265"/>
      <c r="L525" s="265"/>
      <c r="M525" s="265"/>
      <c r="N525" s="265"/>
      <c r="O525" s="265"/>
      <c r="P525" s="265"/>
      <c r="Q525" s="272"/>
      <c r="R525" s="272"/>
      <c r="S525" s="272"/>
      <c r="T525" s="272"/>
      <c r="U525" s="272"/>
      <c r="V525" s="272"/>
      <c r="W525" s="272"/>
      <c r="X525" s="272"/>
      <c r="Y525" s="272"/>
      <c r="Z525" s="272"/>
      <c r="AA525" s="272"/>
    </row>
    <row r="526" spans="1:27" s="312" customFormat="1" ht="17.25">
      <c r="A526" s="633" t="s">
        <v>49</v>
      </c>
      <c r="B526" s="634" t="s">
        <v>50</v>
      </c>
      <c r="C526" s="634"/>
      <c r="D526" s="634" t="s">
        <v>51</v>
      </c>
      <c r="E526" s="634"/>
      <c r="F526" s="634" t="s">
        <v>52</v>
      </c>
      <c r="G526" s="634"/>
      <c r="H526" s="393"/>
      <c r="I526" s="423"/>
      <c r="J526" s="410"/>
      <c r="K526" s="410"/>
      <c r="L526" s="410"/>
      <c r="M526" s="410"/>
      <c r="N526" s="410"/>
      <c r="O526" s="410"/>
      <c r="P526" s="410"/>
      <c r="Q526" s="415"/>
      <c r="R526" s="415"/>
      <c r="S526" s="415"/>
      <c r="T526" s="415"/>
      <c r="U526" s="272"/>
      <c r="V526" s="272"/>
      <c r="W526" s="272"/>
      <c r="X526" s="272"/>
      <c r="Y526" s="272"/>
      <c r="Z526" s="272"/>
      <c r="AA526" s="272"/>
    </row>
    <row r="527" spans="1:27" s="312" customFormat="1" ht="17.25">
      <c r="A527" s="633"/>
      <c r="B527" s="452" t="s">
        <v>53</v>
      </c>
      <c r="C527" s="452" t="s">
        <v>54</v>
      </c>
      <c r="D527" s="452" t="s">
        <v>53</v>
      </c>
      <c r="E527" s="452" t="s">
        <v>54</v>
      </c>
      <c r="F527" s="590" t="s">
        <v>53</v>
      </c>
      <c r="G527" s="591" t="s">
        <v>54</v>
      </c>
      <c r="H527" s="416"/>
      <c r="I527" s="417"/>
      <c r="J527" s="416"/>
      <c r="K527" s="416"/>
      <c r="L527" s="416"/>
      <c r="M527" s="416"/>
      <c r="N527" s="416"/>
      <c r="O527" s="416"/>
      <c r="P527" s="416"/>
      <c r="Q527" s="393"/>
      <c r="R527" s="393"/>
      <c r="S527" s="393"/>
      <c r="T527" s="393"/>
      <c r="U527" s="272"/>
      <c r="V527" s="272"/>
      <c r="W527" s="272"/>
      <c r="X527" s="272"/>
      <c r="Y527" s="272"/>
      <c r="Z527" s="272"/>
      <c r="AA527" s="272"/>
    </row>
    <row r="528" spans="1:27" s="312" customFormat="1" ht="28.5" customHeight="1">
      <c r="A528" s="549" t="s">
        <v>285</v>
      </c>
      <c r="B528" s="621">
        <v>14124</v>
      </c>
      <c r="C528" s="622">
        <v>959.9499999999999</v>
      </c>
      <c r="D528" s="621">
        <v>14124</v>
      </c>
      <c r="E528" s="622">
        <v>959.9499999999999</v>
      </c>
      <c r="F528" s="623">
        <f>(D528-B528)/B528</f>
        <v>0</v>
      </c>
      <c r="G528" s="169">
        <f>(E528-C528)/C528</f>
        <v>0</v>
      </c>
      <c r="H528" s="419"/>
      <c r="I528" s="419"/>
      <c r="J528" s="418"/>
      <c r="K528" s="418"/>
      <c r="L528" s="418"/>
      <c r="M528" s="418"/>
      <c r="N528" s="418"/>
      <c r="O528" s="418"/>
      <c r="P528" s="418"/>
      <c r="Q528" s="419"/>
      <c r="R528" s="419"/>
      <c r="S528" s="419"/>
      <c r="T528" s="419"/>
      <c r="U528" s="272"/>
      <c r="V528" s="272"/>
      <c r="W528" s="272"/>
      <c r="X528" s="272"/>
      <c r="Y528" s="272"/>
      <c r="Z528" s="272"/>
      <c r="AA528" s="272"/>
    </row>
    <row r="529" spans="1:27" s="312" customFormat="1" ht="12.75" customHeight="1">
      <c r="A529" s="459"/>
      <c r="B529" s="459"/>
      <c r="C529" s="459"/>
      <c r="D529" s="459"/>
      <c r="E529" s="459"/>
      <c r="F529" s="463"/>
      <c r="G529" s="478"/>
      <c r="H529" s="263"/>
      <c r="I529" s="263">
        <f>11562*5000/100000</f>
        <v>578.1</v>
      </c>
      <c r="J529" s="265"/>
      <c r="K529" s="265"/>
      <c r="L529" s="265"/>
      <c r="M529" s="265"/>
      <c r="N529" s="265"/>
      <c r="O529" s="265"/>
      <c r="P529" s="265"/>
      <c r="Q529" s="272"/>
      <c r="R529" s="272"/>
      <c r="S529" s="272"/>
      <c r="T529" s="272"/>
      <c r="U529" s="272"/>
      <c r="V529" s="272"/>
      <c r="W529" s="272"/>
      <c r="X529" s="272"/>
      <c r="Y529" s="272"/>
      <c r="Z529" s="272"/>
      <c r="AA529" s="272"/>
    </row>
    <row r="530" spans="1:27" s="312" customFormat="1" ht="17.25">
      <c r="A530" s="440" t="s">
        <v>128</v>
      </c>
      <c r="B530" s="129"/>
      <c r="C530" s="129"/>
      <c r="D530" s="129"/>
      <c r="E530" s="129"/>
      <c r="F530" s="110"/>
      <c r="G530" s="478"/>
      <c r="H530" s="263"/>
      <c r="I530" s="263"/>
      <c r="J530" s="265"/>
      <c r="K530" s="265"/>
      <c r="L530" s="265"/>
      <c r="M530" s="265"/>
      <c r="N530" s="265"/>
      <c r="O530" s="265"/>
      <c r="P530" s="265"/>
      <c r="Q530" s="272"/>
      <c r="R530" s="272"/>
      <c r="S530" s="272"/>
      <c r="T530" s="272"/>
      <c r="U530" s="272"/>
      <c r="V530" s="272"/>
      <c r="W530" s="272"/>
      <c r="X530" s="272"/>
      <c r="Y530" s="272"/>
      <c r="Z530" s="272"/>
      <c r="AA530" s="272"/>
    </row>
    <row r="531" spans="1:27" s="312" customFormat="1" ht="46.5" customHeight="1">
      <c r="A531" s="637" t="s">
        <v>242</v>
      </c>
      <c r="B531" s="637"/>
      <c r="C531" s="637" t="s">
        <v>202</v>
      </c>
      <c r="D531" s="637"/>
      <c r="E531" s="637" t="s">
        <v>55</v>
      </c>
      <c r="F531" s="637"/>
      <c r="G531" s="478"/>
      <c r="H531" s="263"/>
      <c r="I531" s="263"/>
      <c r="J531" s="265"/>
      <c r="K531" s="265"/>
      <c r="L531" s="265"/>
      <c r="M531" s="265"/>
      <c r="N531" s="265"/>
      <c r="O531" s="265"/>
      <c r="P531" s="265"/>
      <c r="Q531" s="272"/>
      <c r="R531" s="272"/>
      <c r="S531" s="272"/>
      <c r="T531" s="272"/>
      <c r="U531" s="272"/>
      <c r="V531" s="272"/>
      <c r="W531" s="272"/>
      <c r="X531" s="272"/>
      <c r="Y531" s="272"/>
      <c r="Z531" s="272"/>
      <c r="AA531" s="272"/>
    </row>
    <row r="532" spans="1:27" s="312" customFormat="1" ht="21.75" customHeight="1">
      <c r="A532" s="36" t="s">
        <v>53</v>
      </c>
      <c r="B532" s="36" t="s">
        <v>56</v>
      </c>
      <c r="C532" s="36" t="s">
        <v>53</v>
      </c>
      <c r="D532" s="36" t="s">
        <v>56</v>
      </c>
      <c r="E532" s="36" t="s">
        <v>53</v>
      </c>
      <c r="F532" s="71" t="s">
        <v>57</v>
      </c>
      <c r="G532" s="478"/>
      <c r="H532" s="263"/>
      <c r="I532" s="263"/>
      <c r="J532" s="265"/>
      <c r="K532" s="265"/>
      <c r="L532" s="265"/>
      <c r="M532" s="265"/>
      <c r="N532" s="265"/>
      <c r="O532" s="265"/>
      <c r="P532" s="265"/>
      <c r="Q532" s="272"/>
      <c r="R532" s="272"/>
      <c r="S532" s="272"/>
      <c r="T532" s="272"/>
      <c r="U532" s="272"/>
      <c r="V532" s="272"/>
      <c r="W532" s="272"/>
      <c r="X532" s="272"/>
      <c r="Y532" s="272"/>
      <c r="Z532" s="272"/>
      <c r="AA532" s="272"/>
    </row>
    <row r="533" spans="1:27" s="312" customFormat="1" ht="16.5">
      <c r="A533" s="538">
        <v>1</v>
      </c>
      <c r="B533" s="538">
        <v>2</v>
      </c>
      <c r="C533" s="538">
        <v>3</v>
      </c>
      <c r="D533" s="538">
        <v>4</v>
      </c>
      <c r="E533" s="538">
        <v>5</v>
      </c>
      <c r="F533" s="585">
        <v>6</v>
      </c>
      <c r="G533" s="478"/>
      <c r="H533" s="263"/>
      <c r="I533" s="263"/>
      <c r="J533" s="265"/>
      <c r="K533" s="265"/>
      <c r="L533" s="265"/>
      <c r="M533" s="265"/>
      <c r="N533" s="265"/>
      <c r="O533" s="265"/>
      <c r="P533" s="265"/>
      <c r="Q533" s="272"/>
      <c r="R533" s="272"/>
      <c r="S533" s="272"/>
      <c r="T533" s="272"/>
      <c r="U533" s="272"/>
      <c r="V533" s="272"/>
      <c r="W533" s="272"/>
      <c r="X533" s="272"/>
      <c r="Y533" s="272"/>
      <c r="Z533" s="272"/>
      <c r="AA533" s="272"/>
    </row>
    <row r="534" spans="1:27" s="312" customFormat="1" ht="16.5">
      <c r="A534" s="621">
        <v>14124</v>
      </c>
      <c r="B534" s="622">
        <v>959.9499999999999</v>
      </c>
      <c r="C534" s="585">
        <v>11562</v>
      </c>
      <c r="D534" s="624">
        <v>578.0999999999999</v>
      </c>
      <c r="E534" s="688">
        <f>C534/A534</f>
        <v>0.8186066270178419</v>
      </c>
      <c r="F534" s="623">
        <f>D534/B534</f>
        <v>0.6022188655659149</v>
      </c>
      <c r="G534" s="625"/>
      <c r="H534" s="424"/>
      <c r="I534" s="424"/>
      <c r="J534" s="425"/>
      <c r="K534" s="425"/>
      <c r="L534" s="425"/>
      <c r="M534" s="425"/>
      <c r="N534" s="425"/>
      <c r="O534" s="425"/>
      <c r="P534" s="425"/>
      <c r="Q534" s="426"/>
      <c r="R534" s="426"/>
      <c r="S534" s="426"/>
      <c r="T534" s="426"/>
      <c r="U534" s="272"/>
      <c r="V534" s="272"/>
      <c r="W534" s="272"/>
      <c r="X534" s="272"/>
      <c r="Y534" s="272"/>
      <c r="Z534" s="272"/>
      <c r="AA534" s="272"/>
    </row>
    <row r="535" spans="1:27" s="312" customFormat="1" ht="23.25" customHeight="1">
      <c r="A535" s="679" t="s">
        <v>280</v>
      </c>
      <c r="B535" s="679"/>
      <c r="C535" s="679"/>
      <c r="D535" s="679"/>
      <c r="E535" s="679"/>
      <c r="F535" s="679"/>
      <c r="G535" s="679"/>
      <c r="H535" s="679"/>
      <c r="I535" s="424"/>
      <c r="J535" s="425"/>
      <c r="K535" s="425"/>
      <c r="L535" s="425"/>
      <c r="M535" s="425"/>
      <c r="N535" s="425"/>
      <c r="O535" s="425"/>
      <c r="P535" s="425"/>
      <c r="Q535" s="426"/>
      <c r="R535" s="426"/>
      <c r="S535" s="426"/>
      <c r="T535" s="426"/>
      <c r="U535" s="272"/>
      <c r="V535" s="272"/>
      <c r="W535" s="272"/>
      <c r="X535" s="272"/>
      <c r="Y535" s="272"/>
      <c r="Z535" s="272"/>
      <c r="AA535" s="272"/>
    </row>
    <row r="536" spans="1:27" ht="15">
      <c r="A536" s="679"/>
      <c r="B536" s="679"/>
      <c r="C536" s="679"/>
      <c r="D536" s="679"/>
      <c r="E536" s="679"/>
      <c r="F536" s="679"/>
      <c r="G536" s="679"/>
      <c r="H536" s="679"/>
      <c r="J536" s="253"/>
      <c r="K536" s="253"/>
      <c r="L536" s="253"/>
      <c r="M536" s="253"/>
      <c r="N536" s="253"/>
      <c r="O536" s="253"/>
      <c r="P536" s="253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</row>
    <row r="537" spans="1:27" ht="15">
      <c r="A537" s="679"/>
      <c r="B537" s="679"/>
      <c r="C537" s="679"/>
      <c r="D537" s="679"/>
      <c r="E537" s="679"/>
      <c r="F537" s="679"/>
      <c r="G537" s="679"/>
      <c r="H537" s="679"/>
      <c r="J537" s="253"/>
      <c r="K537" s="253"/>
      <c r="L537" s="253"/>
      <c r="M537" s="253"/>
      <c r="N537" s="253"/>
      <c r="O537" s="253"/>
      <c r="P537" s="253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</row>
    <row r="538" spans="10:27" ht="15">
      <c r="J538" s="253"/>
      <c r="K538" s="253"/>
      <c r="L538" s="253"/>
      <c r="M538" s="253"/>
      <c r="N538" s="253"/>
      <c r="O538" s="253"/>
      <c r="P538" s="253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</row>
    <row r="539" ht="15">
      <c r="A539" s="272"/>
    </row>
    <row r="553" ht="15">
      <c r="J553" s="176" t="s">
        <v>173</v>
      </c>
    </row>
  </sheetData>
  <sheetProtection/>
  <mergeCells count="106">
    <mergeCell ref="A535:H537"/>
    <mergeCell ref="I277:I279"/>
    <mergeCell ref="F490:G490"/>
    <mergeCell ref="A506:F506"/>
    <mergeCell ref="A7:H7"/>
    <mergeCell ref="A9:H9"/>
    <mergeCell ref="A11:H11"/>
    <mergeCell ref="F437:F438"/>
    <mergeCell ref="A487:G487"/>
    <mergeCell ref="A453:F453"/>
    <mergeCell ref="A3:H3"/>
    <mergeCell ref="A4:H4"/>
    <mergeCell ref="A5:H5"/>
    <mergeCell ref="A211:D211"/>
    <mergeCell ref="A212:D212"/>
    <mergeCell ref="A356:B356"/>
    <mergeCell ref="A148:F148"/>
    <mergeCell ref="A149:F149"/>
    <mergeCell ref="A281:D281"/>
    <mergeCell ref="A282:D282"/>
    <mergeCell ref="A294:D294"/>
    <mergeCell ref="G437:G438"/>
    <mergeCell ref="J513:K513"/>
    <mergeCell ref="A439:B439"/>
    <mergeCell ref="A443:F443"/>
    <mergeCell ref="A393:C393"/>
    <mergeCell ref="J507:K507"/>
    <mergeCell ref="A433:C433"/>
    <mergeCell ref="A295:D295"/>
    <mergeCell ref="A315:D315"/>
    <mergeCell ref="A333:D333"/>
    <mergeCell ref="A415:A418"/>
    <mergeCell ref="A461:C461"/>
    <mergeCell ref="J512:K512"/>
    <mergeCell ref="A420:C420"/>
    <mergeCell ref="A377:C377"/>
    <mergeCell ref="J508:K508"/>
    <mergeCell ref="J509:K509"/>
    <mergeCell ref="J511:K511"/>
    <mergeCell ref="J510:K510"/>
    <mergeCell ref="E433:F433"/>
    <mergeCell ref="C51:D51"/>
    <mergeCell ref="A489:E489"/>
    <mergeCell ref="A437:A438"/>
    <mergeCell ref="B437:B438"/>
    <mergeCell ref="A471:E471"/>
    <mergeCell ref="A269:E269"/>
    <mergeCell ref="A423:F423"/>
    <mergeCell ref="A413:D413"/>
    <mergeCell ref="A419:C419"/>
    <mergeCell ref="A345:F345"/>
    <mergeCell ref="C52:D52"/>
    <mergeCell ref="A190:D190"/>
    <mergeCell ref="A176:C176"/>
    <mergeCell ref="A191:D191"/>
    <mergeCell ref="A234:D234"/>
    <mergeCell ref="A208:C208"/>
    <mergeCell ref="A61:G61"/>
    <mergeCell ref="A76:T76"/>
    <mergeCell ref="A133:F133"/>
    <mergeCell ref="A49:J49"/>
    <mergeCell ref="A13:D13"/>
    <mergeCell ref="A24:D24"/>
    <mergeCell ref="A39:D39"/>
    <mergeCell ref="A31:C31"/>
    <mergeCell ref="A17:A18"/>
    <mergeCell ref="B17:E17"/>
    <mergeCell ref="D31:E31"/>
    <mergeCell ref="A41:D41"/>
    <mergeCell ref="A490:A491"/>
    <mergeCell ref="A497:B497"/>
    <mergeCell ref="B490:C490"/>
    <mergeCell ref="D490:E490"/>
    <mergeCell ref="A90:G90"/>
    <mergeCell ref="A476:A486"/>
    <mergeCell ref="A273:A277"/>
    <mergeCell ref="D255:G255"/>
    <mergeCell ref="A474:E474"/>
    <mergeCell ref="A104:F104"/>
    <mergeCell ref="A6:F6"/>
    <mergeCell ref="A177:D177"/>
    <mergeCell ref="A409:E409"/>
    <mergeCell ref="B277:C277"/>
    <mergeCell ref="A121:G121"/>
    <mergeCell ref="C53:D53"/>
    <mergeCell ref="C54:D54"/>
    <mergeCell ref="A271:D271"/>
    <mergeCell ref="A164:F164"/>
    <mergeCell ref="A59:C59"/>
    <mergeCell ref="A531:B531"/>
    <mergeCell ref="C531:D531"/>
    <mergeCell ref="E497:F497"/>
    <mergeCell ref="C497:D497"/>
    <mergeCell ref="A445:D445"/>
    <mergeCell ref="A447:A450"/>
    <mergeCell ref="A451:C451"/>
    <mergeCell ref="A462:B462"/>
    <mergeCell ref="E531:F531"/>
    <mergeCell ref="F462:G462"/>
    <mergeCell ref="A508:A522"/>
    <mergeCell ref="A526:A527"/>
    <mergeCell ref="B526:C526"/>
    <mergeCell ref="D526:E526"/>
    <mergeCell ref="F526:G526"/>
    <mergeCell ref="A525:E525"/>
    <mergeCell ref="A523:F523"/>
  </mergeCells>
  <printOptions horizontalCentered="1"/>
  <pageMargins left="0.511811023622047" right="0.196850393700787" top="0.196850393700787" bottom="0.196850393700787" header="0.14" footer="0.511811023622047"/>
  <pageSetup fitToHeight="0" horizontalDpi="300" verticalDpi="300" orientation="portrait" scale="45" r:id="rId2"/>
  <rowBreaks count="10" manualBreakCount="10">
    <brk id="56" max="7" man="1"/>
    <brk id="117" max="7" man="1"/>
    <brk id="118" max="7" man="1"/>
    <brk id="161" max="7" man="1"/>
    <brk id="223" max="7" man="1"/>
    <brk id="245" max="7" man="1"/>
    <brk id="307" max="7" man="1"/>
    <brk id="358" max="7" man="1"/>
    <brk id="406" max="7" man="1"/>
    <brk id="46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Mridula sircar</cp:lastModifiedBy>
  <cp:lastPrinted>2019-05-01T10:48:22Z</cp:lastPrinted>
  <dcterms:created xsi:type="dcterms:W3CDTF">2009-02-28T10:02:12Z</dcterms:created>
  <dcterms:modified xsi:type="dcterms:W3CDTF">2020-05-03T15:33:42Z</dcterms:modified>
  <cp:category/>
  <cp:version/>
  <cp:contentType/>
  <cp:contentStatus/>
</cp:coreProperties>
</file>